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80" yWindow="0" windowWidth="19620" windowHeight="11520"/>
  </bookViews>
  <sheets>
    <sheet name="Cattle Ghat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3" i="3" l="1"/>
  <c r="G120" i="3"/>
  <c r="G114" i="3"/>
  <c r="G113" i="3"/>
  <c r="G115" i="3"/>
  <c r="J109" i="3"/>
  <c r="J122" i="3"/>
  <c r="G100" i="3"/>
  <c r="F100" i="3"/>
  <c r="E100" i="3"/>
  <c r="I39" i="3"/>
  <c r="D115" i="3"/>
  <c r="D99" i="3"/>
  <c r="C49" i="3"/>
  <c r="B72" i="3"/>
  <c r="G60" i="3"/>
  <c r="C34" i="3" l="1"/>
  <c r="D29" i="3"/>
  <c r="E59" i="3"/>
  <c r="E87" i="3"/>
  <c r="F86" i="3"/>
  <c r="I71" i="3"/>
  <c r="H71" i="3"/>
  <c r="D113" i="3"/>
  <c r="D106" i="3"/>
  <c r="E97" i="3"/>
  <c r="D97" i="3"/>
  <c r="D17" i="3"/>
  <c r="B31" i="3" l="1"/>
  <c r="C26" i="3"/>
  <c r="B61" i="3"/>
  <c r="E119" i="3"/>
  <c r="E107" i="3"/>
  <c r="E106" i="3"/>
  <c r="F107" i="3"/>
  <c r="E95" i="3"/>
  <c r="F95" i="3"/>
  <c r="G95" i="3" s="1"/>
  <c r="F94" i="3"/>
  <c r="E94" i="3"/>
  <c r="G94" i="3" s="1"/>
  <c r="E93" i="3"/>
  <c r="F93" i="3"/>
  <c r="D100" i="3"/>
  <c r="E98" i="3"/>
  <c r="E53" i="3"/>
  <c r="E52" i="3"/>
  <c r="E26" i="3"/>
  <c r="G22" i="3"/>
  <c r="I24" i="3"/>
  <c r="B78" i="3"/>
  <c r="B67" i="3"/>
  <c r="B83" i="3"/>
  <c r="F101" i="3"/>
  <c r="D101" i="3"/>
  <c r="E101" i="3"/>
  <c r="F108" i="3"/>
  <c r="F114" i="3"/>
  <c r="F113" i="3"/>
  <c r="D114" i="3"/>
  <c r="F106" i="3"/>
  <c r="E124" i="3"/>
  <c r="D124" i="3"/>
  <c r="F122" i="3"/>
  <c r="E122" i="3"/>
  <c r="D122" i="3"/>
  <c r="F119" i="3"/>
  <c r="D107" i="3"/>
  <c r="F99" i="3"/>
  <c r="F98" i="3"/>
  <c r="F97" i="3"/>
  <c r="D98" i="3"/>
  <c r="G119" i="3" l="1"/>
  <c r="G116" i="3"/>
  <c r="J116" i="3" s="1"/>
  <c r="G93" i="3"/>
  <c r="F120" i="3" s="1"/>
  <c r="G101" i="3"/>
  <c r="G107" i="3"/>
  <c r="G122" i="3"/>
  <c r="J123" i="3" s="1"/>
  <c r="G124" i="3"/>
  <c r="G99" i="3"/>
  <c r="G98" i="3"/>
  <c r="F130" i="3" l="1"/>
  <c r="E130" i="3"/>
  <c r="G121" i="3"/>
  <c r="G96" i="3"/>
  <c r="D108" i="3" s="1"/>
  <c r="G108" i="3" s="1"/>
  <c r="J124" i="3"/>
  <c r="G106" i="3"/>
  <c r="E129" i="3" l="1"/>
  <c r="J121" i="3"/>
  <c r="G109" i="3"/>
  <c r="G97" i="3"/>
  <c r="G102" i="3" s="1"/>
  <c r="E128" i="3" l="1"/>
  <c r="E131" i="3" s="1"/>
  <c r="F128" i="3"/>
  <c r="F131" i="3" s="1"/>
  <c r="J102" i="3"/>
  <c r="G133" i="3"/>
  <c r="G132" i="3" l="1"/>
  <c r="J132" i="3" s="1"/>
  <c r="G126" i="3" l="1"/>
  <c r="J126" i="3" s="1"/>
  <c r="J133" i="3" l="1"/>
  <c r="J134" i="3" s="1"/>
</calcChain>
</file>

<file path=xl/comments1.xml><?xml version="1.0" encoding="utf-8"?>
<comments xmlns="http://schemas.openxmlformats.org/spreadsheetml/2006/main">
  <authors>
    <author>user</author>
  </authors>
  <commentList>
    <comment ref="D99" authorId="0">
      <text>
        <r>
          <rPr>
            <b/>
            <sz val="9"/>
            <color indexed="81"/>
            <rFont val="Tahoma"/>
            <family val="2"/>
          </rPr>
          <t>(C1+C2+C3)</t>
        </r>
      </text>
    </comment>
    <comment ref="D108" authorId="0">
      <text>
        <r>
          <rPr>
            <b/>
            <sz val="9"/>
            <color indexed="81"/>
            <rFont val="Tahoma"/>
            <family val="2"/>
          </rPr>
          <t>(C1+C2+C3)</t>
        </r>
      </text>
    </comment>
    <comment ref="D115" authorId="0">
      <text>
        <r>
          <rPr>
            <b/>
            <sz val="9"/>
            <color indexed="81"/>
            <rFont val="Tahoma"/>
            <family val="2"/>
          </rPr>
          <t>(C1+C2+C3)</t>
        </r>
      </text>
    </comment>
  </commentList>
</comments>
</file>

<file path=xl/sharedStrings.xml><?xml version="1.0" encoding="utf-8"?>
<sst xmlns="http://schemas.openxmlformats.org/spreadsheetml/2006/main" count="109" uniqueCount="66">
  <si>
    <t>Item of work</t>
  </si>
  <si>
    <t>Unit</t>
  </si>
  <si>
    <t>Sand</t>
  </si>
  <si>
    <t>Bajri</t>
  </si>
  <si>
    <t>Amount
(Rs.)</t>
  </si>
  <si>
    <t>Height/Depth
(m)</t>
  </si>
  <si>
    <t>Width       (m)</t>
  </si>
  <si>
    <t>Length          (m)</t>
  </si>
  <si>
    <t>Rate as per SOR 2022(Rs/Unit)</t>
  </si>
  <si>
    <t>Qty.</t>
  </si>
  <si>
    <t>Total Qty</t>
  </si>
  <si>
    <t>Particulars of typical section</t>
  </si>
  <si>
    <t>FORM WORK</t>
  </si>
  <si>
    <t>CEMENT PLASTER (IN COARSE SAND)</t>
  </si>
  <si>
    <t>Height/Depth (m)</t>
  </si>
  <si>
    <t>Length       (m)</t>
  </si>
  <si>
    <t xml:space="preserve">Carriage of material avg. 40 km by mechanical Transport          </t>
  </si>
  <si>
    <t>Disposal of Earth avg 2 Km by mechanical Transport (Qty vide no.1)</t>
  </si>
  <si>
    <t>S.No</t>
  </si>
  <si>
    <t xml:space="preserve">Width             (m)     </t>
  </si>
  <si>
    <r>
      <rPr>
        <b/>
        <sz val="14"/>
        <color indexed="8"/>
        <rFont val="Times New Roman"/>
        <family val="1"/>
      </rPr>
      <t>S.No</t>
    </r>
    <r>
      <rPr>
        <sz val="14"/>
        <color indexed="8"/>
        <rFont val="Times New Roman"/>
        <family val="1"/>
      </rPr>
      <t>.</t>
    </r>
  </si>
  <si>
    <r>
      <t>m</t>
    </r>
    <r>
      <rPr>
        <vertAlign val="superscript"/>
        <sz val="14"/>
        <color theme="1"/>
        <rFont val="Times New Roman"/>
        <family val="1"/>
      </rPr>
      <t>2</t>
    </r>
  </si>
  <si>
    <r>
      <t>m</t>
    </r>
    <r>
      <rPr>
        <vertAlign val="superscript"/>
        <sz val="14"/>
        <color theme="1"/>
        <rFont val="Times New Roman"/>
        <family val="1"/>
      </rPr>
      <t>3</t>
    </r>
  </si>
  <si>
    <t>Total Amount</t>
  </si>
  <si>
    <t>Typical estimate for construction of CATTLE GHAT</t>
  </si>
  <si>
    <t>Providing and laying in position cement concrete of specified grade including curing but excluding the cost of centring and shuttering. All work upto plinth level with: 1:3:6 (1 cement: 3 coarse sand: 6 graded stone aggregate 40 mm nominal size)</t>
  </si>
  <si>
    <t>Dry stone pitching (any thickness) excluding cost of stones on slopes.                                                                           Slope Ramp</t>
  </si>
  <si>
    <t>a.Stone boulder (Qty vide item no. 6)</t>
  </si>
  <si>
    <t>b.Sand &amp; Bajri (Qty vide item no. 5)</t>
  </si>
  <si>
    <t>L1</t>
  </si>
  <si>
    <t>L2</t>
  </si>
  <si>
    <t>C1</t>
  </si>
  <si>
    <t>C2</t>
  </si>
  <si>
    <t>Profile</t>
  </si>
  <si>
    <t>Bank Cutting</t>
  </si>
  <si>
    <t>Extra Cutting for Pitching</t>
  </si>
  <si>
    <t>\</t>
  </si>
  <si>
    <t>C3</t>
  </si>
  <si>
    <t>Inner &amp; Outer Edge of Profile</t>
  </si>
  <si>
    <t>Profile Wall</t>
  </si>
  <si>
    <t>Foundations, footings, bases of columns etc. for mass concrete.</t>
  </si>
  <si>
    <t xml:space="preserve">Centering and shuttering including strutting, propping etc. and removal of form for:                                        </t>
  </si>
  <si>
    <t>PROFILE</t>
  </si>
  <si>
    <t xml:space="preserve">Total </t>
  </si>
  <si>
    <t>a</t>
  </si>
  <si>
    <t>b</t>
  </si>
  <si>
    <t>c</t>
  </si>
  <si>
    <t>d</t>
  </si>
  <si>
    <t>e</t>
  </si>
  <si>
    <t>f</t>
  </si>
  <si>
    <t>g</t>
  </si>
  <si>
    <r>
      <t>Grouting of stone pitching using M-10 nominal mix concrete (max. size of aggregrates; 20mm nominal) @ 6m</t>
    </r>
    <r>
      <rPr>
        <vertAlign val="superscript"/>
        <sz val="14"/>
        <color theme="1"/>
        <rFont val="Times New Roman"/>
        <family val="1"/>
      </rPr>
      <t xml:space="preserve">3  </t>
    </r>
    <r>
      <rPr>
        <sz val="14"/>
        <color theme="1"/>
        <rFont val="Times New Roman"/>
        <family val="1"/>
      </rPr>
      <t>per 100  m</t>
    </r>
    <r>
      <rPr>
        <vertAlign val="superscript"/>
        <sz val="14"/>
        <color theme="1"/>
        <rFont val="Times New Roman"/>
        <family val="1"/>
      </rPr>
      <t>2</t>
    </r>
    <r>
      <rPr>
        <sz val="14"/>
        <color theme="1"/>
        <rFont val="Times New Roman"/>
        <family val="1"/>
      </rPr>
      <t xml:space="preserve"> on horizontal/side slopes; complete including curing.                                                                                   Slope Ramp      </t>
    </r>
  </si>
  <si>
    <t>Bottom width of E/W (L1, L2)</t>
  </si>
  <si>
    <t>Top width of E/W (L1, L2)</t>
  </si>
  <si>
    <t xml:space="preserve">         Fig 3:- Typical Section of Cattle Ghat</t>
  </si>
  <si>
    <t>Figure 1:- Cross-Section of Side Profile</t>
  </si>
  <si>
    <t>Figure 2:- Cross Section at A-A'</t>
  </si>
  <si>
    <t>h</t>
  </si>
  <si>
    <r>
      <t>Earth work in bulk excavation by manual means over areas (exceeding 30 cm in depth, 1.5 m in width as well as 10 m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on plan) including disposal of excavated earth lead upto 50 m and lift upto 1.5 m as, directed by Engineer in-charge. All kind of soil:</t>
    </r>
  </si>
  <si>
    <t>Length of stone pitching area</t>
  </si>
  <si>
    <t>Width of stone pitching area</t>
  </si>
  <si>
    <t>E/W for stone pitching area</t>
  </si>
  <si>
    <t>No.</t>
  </si>
  <si>
    <t>12mm Cement plaster of mix 1:4 (1  cement : 4 coarse sand)</t>
  </si>
  <si>
    <t>Top &amp; Slope of Profile</t>
  </si>
  <si>
    <t>Supply of Stone boulder (nallah) nominal size 225mm ; (85% Qty. vide item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</si>
</sst>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perscript"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20"/>
      <color theme="1"/>
      <name val="Times New Roman"/>
      <family val="1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6">
    <xf numFmtId="0" fontId="0" fillId="0" borderId="0" xfId="0"/>
    <xf numFmtId="0" fontId="3" fillId="5" borderId="9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4" borderId="0" xfId="0" applyFont="1" applyFill="1"/>
    <xf numFmtId="0" fontId="5" fillId="0" borderId="0" xfId="0" applyFont="1"/>
    <xf numFmtId="0" fontId="5" fillId="0" borderId="0" xfId="0" applyFont="1" applyAlignment="1">
      <alignment horizontal="left" vertical="top"/>
    </xf>
    <xf numFmtId="0" fontId="6" fillId="2" borderId="9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6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vertical="top" indent="26"/>
    </xf>
    <xf numFmtId="0" fontId="7" fillId="0" borderId="0" xfId="0" applyFont="1"/>
    <xf numFmtId="0" fontId="5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1" fontId="5" fillId="0" borderId="0" xfId="0" applyNumberFormat="1" applyFont="1"/>
    <xf numFmtId="0" fontId="5" fillId="0" borderId="1" xfId="0" applyFont="1" applyBorder="1" applyAlignment="1">
      <alignment horizontal="left" vertical="top"/>
    </xf>
    <xf numFmtId="0" fontId="5" fillId="0" borderId="6" xfId="0" applyFont="1" applyBorder="1"/>
    <xf numFmtId="0" fontId="5" fillId="0" borderId="1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/>
    <xf numFmtId="1" fontId="5" fillId="0" borderId="1" xfId="0" applyNumberFormat="1" applyFont="1" applyBorder="1" applyAlignment="1">
      <alignment horizontal="right"/>
    </xf>
    <xf numFmtId="0" fontId="5" fillId="0" borderId="11" xfId="0" applyFont="1" applyBorder="1"/>
    <xf numFmtId="0" fontId="5" fillId="0" borderId="19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3" fillId="0" borderId="1" xfId="0" applyFont="1" applyBorder="1"/>
    <xf numFmtId="0" fontId="6" fillId="0" borderId="0" xfId="0" applyFont="1" applyAlignment="1">
      <alignment horizontal="left"/>
    </xf>
    <xf numFmtId="1" fontId="4" fillId="7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19"/>
    </xf>
    <xf numFmtId="0" fontId="6" fillId="0" borderId="0" xfId="0" applyFont="1" applyAlignment="1">
      <alignment horizontal="right" vertical="center" indent="2"/>
    </xf>
    <xf numFmtId="0" fontId="5" fillId="0" borderId="2" xfId="0" applyFont="1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0" xfId="0" applyFont="1"/>
    <xf numFmtId="0" fontId="5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5" fillId="6" borderId="1" xfId="0" applyFont="1" applyFill="1" applyBorder="1" applyAlignment="1">
      <alignment horizontal="center" vertical="center"/>
    </xf>
    <xf numFmtId="0" fontId="5" fillId="6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horizontal="left" vertical="top"/>
    </xf>
    <xf numFmtId="0" fontId="5" fillId="0" borderId="12" xfId="0" applyFont="1" applyBorder="1" applyAlignment="1">
      <alignment vertical="top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indent="3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right" indent="2"/>
    </xf>
    <xf numFmtId="2" fontId="5" fillId="6" borderId="1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center" vertical="top" wrapText="1"/>
    </xf>
    <xf numFmtId="0" fontId="13" fillId="0" borderId="0" xfId="0" applyFont="1"/>
    <xf numFmtId="0" fontId="6" fillId="0" borderId="0" xfId="0" applyFont="1" applyAlignment="1">
      <alignment horizontal="left" indent="2"/>
    </xf>
    <xf numFmtId="0" fontId="5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top" indent="6"/>
    </xf>
    <xf numFmtId="0" fontId="6" fillId="6" borderId="2" xfId="0" applyFont="1" applyFill="1" applyBorder="1" applyAlignment="1">
      <alignment horizontal="center" vertical="top" wrapText="1"/>
    </xf>
    <xf numFmtId="0" fontId="6" fillId="6" borderId="14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center" vertical="top" wrapText="1"/>
    </xf>
    <xf numFmtId="0" fontId="5" fillId="6" borderId="4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top"/>
    </xf>
    <xf numFmtId="0" fontId="6" fillId="6" borderId="13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6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top"/>
    </xf>
    <xf numFmtId="0" fontId="5" fillId="6" borderId="7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 vertical="center" wrapText="1"/>
    </xf>
    <xf numFmtId="1" fontId="5" fillId="0" borderId="9" xfId="0" applyNumberFormat="1" applyFont="1" applyBorder="1"/>
    <xf numFmtId="9" fontId="3" fillId="0" borderId="26" xfId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0" fontId="6" fillId="0" borderId="0" xfId="0" applyFont="1" applyAlignment="1">
      <alignment horizontal="left" indent="44"/>
    </xf>
    <xf numFmtId="0" fontId="6" fillId="0" borderId="0" xfId="0" applyFont="1" applyAlignment="1">
      <alignment horizontal="right" indent="2"/>
    </xf>
    <xf numFmtId="0" fontId="6" fillId="0" borderId="0" xfId="0" applyFont="1" applyAlignment="1">
      <alignment horizontal="right" indent="5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indent="5"/>
    </xf>
    <xf numFmtId="0" fontId="6" fillId="6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5" fillId="0" borderId="12" xfId="0" applyFont="1" applyBorder="1"/>
    <xf numFmtId="0" fontId="5" fillId="0" borderId="10" xfId="0" applyFont="1" applyBorder="1"/>
    <xf numFmtId="0" fontId="8" fillId="6" borderId="1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horizontal="center" vertical="top" wrapText="1"/>
    </xf>
    <xf numFmtId="0" fontId="6" fillId="6" borderId="15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6" borderId="0" xfId="0" applyFont="1" applyFill="1" applyAlignment="1">
      <alignment horizontal="center" vertical="top" wrapText="1"/>
    </xf>
    <xf numFmtId="0" fontId="6" fillId="6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5" fillId="0" borderId="3" xfId="0" applyFont="1" applyBorder="1"/>
    <xf numFmtId="0" fontId="8" fillId="0" borderId="4" xfId="0" applyFont="1" applyBorder="1" applyAlignment="1">
      <alignment horizontal="center" vertical="top" wrapText="1"/>
    </xf>
    <xf numFmtId="0" fontId="6" fillId="6" borderId="14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5" borderId="17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0" fontId="14" fillId="4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indent="10"/>
    </xf>
    <xf numFmtId="0" fontId="6" fillId="2" borderId="17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7" borderId="1" xfId="0" applyFont="1" applyFill="1" applyBorder="1" applyAlignment="1">
      <alignment horizontal="right"/>
    </xf>
    <xf numFmtId="0" fontId="3" fillId="7" borderId="14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3" fillId="5" borderId="9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5" borderId="1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1" fontId="5" fillId="6" borderId="4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/>
    </xf>
    <xf numFmtId="0" fontId="5" fillId="6" borderId="10" xfId="1" applyNumberFormat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horizontal="center" vertical="center"/>
    </xf>
    <xf numFmtId="0" fontId="5" fillId="6" borderId="15" xfId="1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1" fontId="5" fillId="6" borderId="2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5" fillId="2" borderId="18" xfId="0" applyFont="1" applyFill="1" applyBorder="1" applyAlignment="1">
      <alignment horizontal="center" vertical="center"/>
    </xf>
    <xf numFmtId="0" fontId="5" fillId="6" borderId="11" xfId="1" applyNumberFormat="1" applyFont="1" applyFill="1" applyBorder="1" applyAlignment="1">
      <alignment horizontal="center" vertical="center"/>
    </xf>
    <xf numFmtId="0" fontId="5" fillId="6" borderId="0" xfId="1" applyNumberFormat="1" applyFont="1" applyFill="1" applyBorder="1" applyAlignment="1">
      <alignment horizontal="center" vertical="center"/>
    </xf>
    <xf numFmtId="0" fontId="5" fillId="6" borderId="16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4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 wrapText="1"/>
    </xf>
    <xf numFmtId="9" fontId="5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4264760</xdr:colOff>
      <xdr:row>59</xdr:row>
      <xdr:rowOff>238124</xdr:rowOff>
    </xdr:from>
    <xdr:to>
      <xdr:col>7</xdr:col>
      <xdr:colOff>350377</xdr:colOff>
      <xdr:row>62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4769025" y="15338050"/>
          <a:ext cx="4391977" cy="476251"/>
        </a:xfrm>
        <a:prstGeom prst="rect">
          <a:avLst/>
        </a:prstGeom>
        <a:pattFill prst="dotDmnd">
          <a:fgClr>
            <a:schemeClr val="tx1"/>
          </a:fgClr>
          <a:bgClr>
            <a:schemeClr val="bg1"/>
          </a:bgClr>
        </a:pattFill>
        <a:ln>
          <a:noFill/>
          <a:extLst>
            <a:ext uri="{C807C97D-BFC1-408E-A445-0C87EB9F89A2}">
              <ask:lineSketchStyleProps xmlns:ask="http://schemas.microsoft.com/office/drawing/2018/sketchyshapes" xmlns=""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12091</xdr:colOff>
      <xdr:row>62</xdr:row>
      <xdr:rowOff>39144</xdr:rowOff>
    </xdr:from>
    <xdr:to>
      <xdr:col>4</xdr:col>
      <xdr:colOff>714374</xdr:colOff>
      <xdr:row>81</xdr:row>
      <xdr:rowOff>210111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 flipV="1">
          <a:off x="6651576" y="15853445"/>
          <a:ext cx="702283" cy="4709350"/>
        </a:xfrm>
        <a:prstGeom prst="rect">
          <a:avLst/>
        </a:prstGeom>
        <a:pattFill prst="dotDmnd">
          <a:fgClr>
            <a:schemeClr val="tx1"/>
          </a:fgClr>
          <a:bgClr>
            <a:schemeClr val="bg1"/>
          </a:bgClr>
        </a:pattFill>
        <a:ln>
          <a:solidFill>
            <a:schemeClr val="bg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20533</xdr:colOff>
      <xdr:row>71</xdr:row>
      <xdr:rowOff>19047</xdr:rowOff>
    </xdr:from>
    <xdr:to>
      <xdr:col>6</xdr:col>
      <xdr:colOff>434228</xdr:colOff>
      <xdr:row>73</xdr:row>
      <xdr:rowOff>14007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7388401" y="19153091"/>
          <a:ext cx="1170092" cy="471210"/>
        </a:xfrm>
        <a:prstGeom prst="rect">
          <a:avLst/>
        </a:prstGeom>
        <a:pattFill prst="dotDmnd">
          <a:fgClr>
            <a:schemeClr val="tx1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LL1</a:t>
          </a:r>
        </a:p>
      </xdr:txBody>
    </xdr:sp>
    <xdr:clientData/>
  </xdr:twoCellAnchor>
  <xdr:twoCellAnchor>
    <xdr:from>
      <xdr:col>6</xdr:col>
      <xdr:colOff>437630</xdr:colOff>
      <xdr:row>61</xdr:row>
      <xdr:rowOff>202192</xdr:rowOff>
    </xdr:from>
    <xdr:to>
      <xdr:col>7</xdr:col>
      <xdr:colOff>378199</xdr:colOff>
      <xdr:row>81</xdr:row>
      <xdr:rowOff>172573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 flipV="1">
          <a:off x="8561895" y="15778368"/>
          <a:ext cx="626929" cy="4746889"/>
        </a:xfrm>
        <a:prstGeom prst="rect">
          <a:avLst/>
        </a:prstGeom>
        <a:pattFill prst="dotDmnd">
          <a:fgClr>
            <a:schemeClr val="tx1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4300257</xdr:colOff>
      <xdr:row>82</xdr:row>
      <xdr:rowOff>3524</xdr:rowOff>
    </xdr:from>
    <xdr:to>
      <xdr:col>7</xdr:col>
      <xdr:colOff>378199</xdr:colOff>
      <xdr:row>83</xdr:row>
      <xdr:rowOff>224119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804522" y="20594333"/>
          <a:ext cx="4384302" cy="458720"/>
        </a:xfrm>
        <a:prstGeom prst="rect">
          <a:avLst/>
        </a:prstGeom>
        <a:pattFill prst="dotDmnd">
          <a:fgClr>
            <a:schemeClr val="tx1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10</xdr:col>
      <xdr:colOff>416579</xdr:colOff>
      <xdr:row>109</xdr:row>
      <xdr:rowOff>0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12168748" y="219038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4416790</xdr:colOff>
      <xdr:row>22</xdr:row>
      <xdr:rowOff>155243</xdr:rowOff>
    </xdr:from>
    <xdr:to>
      <xdr:col>4</xdr:col>
      <xdr:colOff>98996</xdr:colOff>
      <xdr:row>30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 bwMode="auto">
        <a:xfrm rot="5400000" flipH="1" flipV="1">
          <a:off x="4917291" y="7024084"/>
          <a:ext cx="1716336" cy="1714706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276087</xdr:colOff>
      <xdr:row>22</xdr:row>
      <xdr:rowOff>110434</xdr:rowOff>
    </xdr:from>
    <xdr:to>
      <xdr:col>8</xdr:col>
      <xdr:colOff>285750</xdr:colOff>
      <xdr:row>25</xdr:row>
      <xdr:rowOff>11906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 bwMode="auto">
        <a:xfrm>
          <a:off x="9842500" y="6764130"/>
          <a:ext cx="9663" cy="605493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30</xdr:row>
      <xdr:rowOff>11906</xdr:rowOff>
    </xdr:from>
    <xdr:to>
      <xdr:col>2</xdr:col>
      <xdr:colOff>11906</xdr:colOff>
      <xdr:row>32</xdr:row>
      <xdr:rowOff>11906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 bwMode="auto">
        <a:xfrm>
          <a:off x="4941094" y="9929812"/>
          <a:ext cx="11906" cy="47625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</xdr:colOff>
      <xdr:row>32</xdr:row>
      <xdr:rowOff>23812</xdr:rowOff>
    </xdr:from>
    <xdr:to>
      <xdr:col>2</xdr:col>
      <xdr:colOff>717826</xdr:colOff>
      <xdr:row>32</xdr:row>
      <xdr:rowOff>27608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 bwMode="auto">
        <a:xfrm>
          <a:off x="4979573" y="9024247"/>
          <a:ext cx="694014" cy="3796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267368</xdr:colOff>
      <xdr:row>42</xdr:row>
      <xdr:rowOff>167105</xdr:rowOff>
    </xdr:from>
    <xdr:to>
      <xdr:col>10</xdr:col>
      <xdr:colOff>300789</xdr:colOff>
      <xdr:row>42</xdr:row>
      <xdr:rowOff>167105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CxnSpPr/>
      </xdr:nvCxnSpPr>
      <xdr:spPr bwMode="auto">
        <a:xfrm>
          <a:off x="11319169" y="10714642"/>
          <a:ext cx="1055958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4062131</xdr:colOff>
      <xdr:row>82</xdr:row>
      <xdr:rowOff>14007</xdr:rowOff>
    </xdr:from>
    <xdr:to>
      <xdr:col>1</xdr:col>
      <xdr:colOff>4062131</xdr:colOff>
      <xdr:row>84</xdr:row>
      <xdr:rowOff>42022</xdr:rowOff>
    </xdr:to>
    <xdr:cxnSp macro="">
      <xdr:nvCxnSpPr>
        <xdr:cNvPr id="8113" name="Straight Arrow Connector 8112">
          <a:extLst>
            <a:ext uri="{FF2B5EF4-FFF2-40B4-BE49-F238E27FC236}">
              <a16:creationId xmlns:a16="http://schemas.microsoft.com/office/drawing/2014/main" xmlns="" id="{00000000-0008-0000-0000-0000B11F0000}"/>
            </a:ext>
          </a:extLst>
        </xdr:cNvPr>
        <xdr:cNvCxnSpPr/>
      </xdr:nvCxnSpPr>
      <xdr:spPr bwMode="auto">
        <a:xfrm>
          <a:off x="4566396" y="20604816"/>
          <a:ext cx="0" cy="50426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396874</xdr:colOff>
      <xdr:row>49</xdr:row>
      <xdr:rowOff>190081</xdr:rowOff>
    </xdr:from>
    <xdr:to>
      <xdr:col>4</xdr:col>
      <xdr:colOff>601579</xdr:colOff>
      <xdr:row>49</xdr:row>
      <xdr:rowOff>200525</xdr:rowOff>
    </xdr:to>
    <xdr:cxnSp macro="">
      <xdr:nvCxnSpPr>
        <xdr:cNvPr id="8157" name="Straight Connector 8156">
          <a:extLst>
            <a:ext uri="{FF2B5EF4-FFF2-40B4-BE49-F238E27FC236}">
              <a16:creationId xmlns:a16="http://schemas.microsoft.com/office/drawing/2014/main" xmlns="" id="{00000000-0008-0000-0000-0000DD1F0000}"/>
            </a:ext>
          </a:extLst>
        </xdr:cNvPr>
        <xdr:cNvCxnSpPr/>
      </xdr:nvCxnSpPr>
      <xdr:spPr bwMode="auto">
        <a:xfrm>
          <a:off x="6145295" y="13140739"/>
          <a:ext cx="990100" cy="1044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584868</xdr:colOff>
      <xdr:row>45</xdr:row>
      <xdr:rowOff>64045</xdr:rowOff>
    </xdr:from>
    <xdr:to>
      <xdr:col>8</xdr:col>
      <xdr:colOff>589146</xdr:colOff>
      <xdr:row>46</xdr:row>
      <xdr:rowOff>197862</xdr:rowOff>
    </xdr:to>
    <xdr:cxnSp macro="">
      <xdr:nvCxnSpPr>
        <xdr:cNvPr id="8172" name="Straight Connector 8171">
          <a:extLst>
            <a:ext uri="{FF2B5EF4-FFF2-40B4-BE49-F238E27FC236}">
              <a16:creationId xmlns:a16="http://schemas.microsoft.com/office/drawing/2014/main" xmlns="" id="{00000000-0008-0000-0000-0000EC1F0000}"/>
            </a:ext>
          </a:extLst>
        </xdr:cNvPr>
        <xdr:cNvCxnSpPr>
          <a:cxnSpLocks noChangeAspect="1"/>
        </xdr:cNvCxnSpPr>
      </xdr:nvCxnSpPr>
      <xdr:spPr bwMode="auto">
        <a:xfrm flipV="1">
          <a:off x="9291052" y="12078913"/>
          <a:ext cx="856515" cy="36776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4391396</xdr:colOff>
      <xdr:row>30</xdr:row>
      <xdr:rowOff>12371</xdr:rowOff>
    </xdr:from>
    <xdr:to>
      <xdr:col>4</xdr:col>
      <xdr:colOff>250658</xdr:colOff>
      <xdr:row>30</xdr:row>
      <xdr:rowOff>12371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CxnSpPr/>
      </xdr:nvCxnSpPr>
      <xdr:spPr bwMode="auto">
        <a:xfrm>
          <a:off x="4895661" y="8668915"/>
          <a:ext cx="1994482" cy="0"/>
        </a:xfrm>
        <a:prstGeom prst="line">
          <a:avLst/>
        </a:prstGeom>
        <a:ln w="22225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252764</xdr:colOff>
      <xdr:row>22</xdr:row>
      <xdr:rowOff>195010</xdr:rowOff>
    </xdr:from>
    <xdr:to>
      <xdr:col>4</xdr:col>
      <xdr:colOff>266772</xdr:colOff>
      <xdr:row>30</xdr:row>
      <xdr:rowOff>4673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CxnSpPr/>
      </xdr:nvCxnSpPr>
      <xdr:spPr bwMode="auto">
        <a:xfrm rot="16200000" flipH="1">
          <a:off x="5952963" y="7896653"/>
          <a:ext cx="1681242" cy="14008"/>
        </a:xfrm>
        <a:prstGeom prst="line">
          <a:avLst/>
        </a:prstGeom>
        <a:ln w="22225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59441</xdr:colOff>
      <xdr:row>84</xdr:row>
      <xdr:rowOff>112829</xdr:rowOff>
    </xdr:from>
    <xdr:to>
      <xdr:col>6</xdr:col>
      <xdr:colOff>504264</xdr:colOff>
      <xdr:row>84</xdr:row>
      <xdr:rowOff>112829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 bwMode="auto">
        <a:xfrm>
          <a:off x="7427309" y="22356505"/>
          <a:ext cx="120122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4273723</xdr:colOff>
      <xdr:row>62</xdr:row>
      <xdr:rowOff>13044</xdr:rowOff>
    </xdr:from>
    <xdr:to>
      <xdr:col>2</xdr:col>
      <xdr:colOff>504264</xdr:colOff>
      <xdr:row>81</xdr:row>
      <xdr:rowOff>228598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 flipV="1">
          <a:off x="4777988" y="15827345"/>
          <a:ext cx="670872" cy="4753937"/>
        </a:xfrm>
        <a:prstGeom prst="rect">
          <a:avLst/>
        </a:prstGeom>
        <a:pattFill prst="dotDmnd">
          <a:fgClr>
            <a:schemeClr val="tx1"/>
          </a:fgClr>
          <a:bgClr>
            <a:schemeClr val="bg1"/>
          </a:bgClr>
        </a:pattFill>
        <a:ln>
          <a:solidFill>
            <a:schemeClr val="bg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462242</xdr:colOff>
      <xdr:row>70</xdr:row>
      <xdr:rowOff>234202</xdr:rowOff>
    </xdr:from>
    <xdr:to>
      <xdr:col>4</xdr:col>
      <xdr:colOff>14008</xdr:colOff>
      <xdr:row>73</xdr:row>
      <xdr:rowOff>28015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 flipV="1">
          <a:off x="5406838" y="19130121"/>
          <a:ext cx="1246655" cy="508188"/>
        </a:xfrm>
        <a:prstGeom prst="rect">
          <a:avLst/>
        </a:prstGeom>
        <a:pattFill prst="dotDmnd">
          <a:fgClr>
            <a:schemeClr val="tx1"/>
          </a:fgClr>
          <a:bgClr>
            <a:schemeClr val="bg1"/>
          </a:bgClr>
        </a:pattFill>
        <a:ln>
          <a:solidFill>
            <a:schemeClr val="bg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-1</xdr:colOff>
      <xdr:row>22</xdr:row>
      <xdr:rowOff>16710</xdr:rowOff>
    </xdr:from>
    <xdr:to>
      <xdr:col>4</xdr:col>
      <xdr:colOff>317499</xdr:colOff>
      <xdr:row>22</xdr:row>
      <xdr:rowOff>16710</xdr:rowOff>
    </xdr:to>
    <xdr:cxnSp macro="">
      <xdr:nvCxnSpPr>
        <xdr:cNvPr id="8134" name="Straight Arrow Connector 8133">
          <a:extLst>
            <a:ext uri="{FF2B5EF4-FFF2-40B4-BE49-F238E27FC236}">
              <a16:creationId xmlns:a16="http://schemas.microsoft.com/office/drawing/2014/main" xmlns="" id="{00000000-0008-0000-0000-0000C61F0000}"/>
            </a:ext>
          </a:extLst>
        </xdr:cNvPr>
        <xdr:cNvCxnSpPr/>
      </xdr:nvCxnSpPr>
      <xdr:spPr bwMode="auto">
        <a:xfrm flipH="1">
          <a:off x="6533815" y="6884736"/>
          <a:ext cx="317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4286250</xdr:colOff>
      <xdr:row>22</xdr:row>
      <xdr:rowOff>16711</xdr:rowOff>
    </xdr:from>
    <xdr:to>
      <xdr:col>8</xdr:col>
      <xdr:colOff>434228</xdr:colOff>
      <xdr:row>32</xdr:row>
      <xdr:rowOff>150394</xdr:rowOff>
    </xdr:to>
    <xdr:grpSp>
      <xdr:nvGrpSpPr>
        <xdr:cNvPr id="8071" name="Group 8070">
          <a:extLst>
            <a:ext uri="{FF2B5EF4-FFF2-40B4-BE49-F238E27FC236}">
              <a16:creationId xmlns:a16="http://schemas.microsoft.com/office/drawing/2014/main" xmlns="" id="{00000000-0008-0000-0000-0000871F0000}"/>
            </a:ext>
          </a:extLst>
        </xdr:cNvPr>
        <xdr:cNvGrpSpPr/>
      </xdr:nvGrpSpPr>
      <xdr:grpSpPr>
        <a:xfrm>
          <a:off x="4790515" y="6306012"/>
          <a:ext cx="5308787" cy="2514933"/>
          <a:chOff x="4790515" y="6039873"/>
          <a:chExt cx="5308787" cy="2514933"/>
        </a:xfrm>
      </xdr:grpSpPr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CxnSpPr/>
        </xdr:nvCxnSpPr>
        <xdr:spPr bwMode="auto">
          <a:xfrm flipV="1">
            <a:off x="6713705" y="6153667"/>
            <a:ext cx="3251344" cy="17937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xmlns="" id="{00000000-0008-0000-0000-00002B000000}"/>
              </a:ext>
            </a:extLst>
          </xdr:cNvPr>
          <xdr:cNvCxnSpPr/>
        </xdr:nvCxnSpPr>
        <xdr:spPr bwMode="auto">
          <a:xfrm flipV="1">
            <a:off x="5596306" y="6754248"/>
            <a:ext cx="4352847" cy="1683585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23" name="Straight Arrow Connector 8122">
            <a:extLst>
              <a:ext uri="{FF2B5EF4-FFF2-40B4-BE49-F238E27FC236}">
                <a16:creationId xmlns:a16="http://schemas.microsoft.com/office/drawing/2014/main" xmlns="" id="{00000000-0008-0000-0000-0000BB1F0000}"/>
              </a:ext>
            </a:extLst>
          </xdr:cNvPr>
          <xdr:cNvCxnSpPr/>
        </xdr:nvCxnSpPr>
        <xdr:spPr bwMode="auto">
          <a:xfrm>
            <a:off x="6973695" y="6039873"/>
            <a:ext cx="2960222" cy="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24" name="Straight Arrow Connector 8123">
            <a:extLst>
              <a:ext uri="{FF2B5EF4-FFF2-40B4-BE49-F238E27FC236}">
                <a16:creationId xmlns:a16="http://schemas.microsoft.com/office/drawing/2014/main" xmlns="" id="{00000000-0008-0000-0000-0000BC1F0000}"/>
              </a:ext>
            </a:extLst>
          </xdr:cNvPr>
          <xdr:cNvCxnSpPr/>
        </xdr:nvCxnSpPr>
        <xdr:spPr bwMode="auto">
          <a:xfrm flipV="1">
            <a:off x="4832291" y="6140136"/>
            <a:ext cx="1823905" cy="1767138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29" name="Straight Arrow Connector 8128">
            <a:extLst>
              <a:ext uri="{FF2B5EF4-FFF2-40B4-BE49-F238E27FC236}">
                <a16:creationId xmlns:a16="http://schemas.microsoft.com/office/drawing/2014/main" xmlns="" id="{00000000-0008-0000-0000-0000C11F0000}"/>
              </a:ext>
            </a:extLst>
          </xdr:cNvPr>
          <xdr:cNvCxnSpPr/>
        </xdr:nvCxnSpPr>
        <xdr:spPr bwMode="auto">
          <a:xfrm>
            <a:off x="10099302" y="6163235"/>
            <a:ext cx="0" cy="574302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36" name="Straight Arrow Connector 8135">
            <a:extLst>
              <a:ext uri="{FF2B5EF4-FFF2-40B4-BE49-F238E27FC236}">
                <a16:creationId xmlns:a16="http://schemas.microsoft.com/office/drawing/2014/main" xmlns="" id="{00000000-0008-0000-0000-0000C81F0000}"/>
              </a:ext>
            </a:extLst>
          </xdr:cNvPr>
          <xdr:cNvCxnSpPr/>
        </xdr:nvCxnSpPr>
        <xdr:spPr bwMode="auto">
          <a:xfrm>
            <a:off x="4790515" y="7928162"/>
            <a:ext cx="0" cy="504265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3" name="Straight Arrow Connector 62">
            <a:extLst>
              <a:ext uri="{FF2B5EF4-FFF2-40B4-BE49-F238E27FC236}">
                <a16:creationId xmlns:a16="http://schemas.microsoft.com/office/drawing/2014/main" xmlns="" id="{00000000-0008-0000-0000-00003F000000}"/>
              </a:ext>
            </a:extLst>
          </xdr:cNvPr>
          <xdr:cNvCxnSpPr/>
        </xdr:nvCxnSpPr>
        <xdr:spPr bwMode="auto">
          <a:xfrm>
            <a:off x="7013430" y="6215195"/>
            <a:ext cx="0" cy="1558395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SpPr txBox="1"/>
        </xdr:nvSpPr>
        <xdr:spPr>
          <a:xfrm>
            <a:off x="9612119" y="6296135"/>
            <a:ext cx="262040" cy="27297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400" b="1">
                <a:solidFill>
                  <a:srgbClr val="FF0000"/>
                </a:solidFill>
              </a:rPr>
              <a:t>a</a:t>
            </a:r>
          </a:p>
        </xdr:txBody>
      </xdr:sp>
      <xdr:sp macro="" textlink="">
        <xdr:nvSpPr>
          <xdr:cNvPr id="66" name="TextBox 65">
            <a:extLst>
              <a:ext uri="{FF2B5EF4-FFF2-40B4-BE49-F238E27FC236}">
                <a16:creationId xmlns:a16="http://schemas.microsoft.com/office/drawing/2014/main" xmlns="" id="{00000000-0008-0000-0000-000042000000}"/>
              </a:ext>
            </a:extLst>
          </xdr:cNvPr>
          <xdr:cNvSpPr txBox="1"/>
        </xdr:nvSpPr>
        <xdr:spPr>
          <a:xfrm>
            <a:off x="8334744" y="6198794"/>
            <a:ext cx="255549" cy="27297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400" b="1">
                <a:solidFill>
                  <a:srgbClr val="FF0000"/>
                </a:solidFill>
              </a:rPr>
              <a:t>b</a:t>
            </a:r>
          </a:p>
        </xdr:txBody>
      </xdr:sp>
      <xdr:sp macro="" textlink="">
        <xdr:nvSpPr>
          <xdr:cNvPr id="71" name="TextBox 70">
            <a:extLst>
              <a:ext uri="{FF2B5EF4-FFF2-40B4-BE49-F238E27FC236}">
                <a16:creationId xmlns:a16="http://schemas.microsoft.com/office/drawing/2014/main" xmlns="" id="{00000000-0008-0000-0000-000047000000}"/>
              </a:ext>
            </a:extLst>
          </xdr:cNvPr>
          <xdr:cNvSpPr txBox="1"/>
        </xdr:nvSpPr>
        <xdr:spPr>
          <a:xfrm>
            <a:off x="6729159" y="6577471"/>
            <a:ext cx="255549" cy="27297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400" b="1">
                <a:solidFill>
                  <a:srgbClr val="FF0000"/>
                </a:solidFill>
              </a:rPr>
              <a:t>e</a:t>
            </a:r>
          </a:p>
        </xdr:txBody>
      </xdr:sp>
      <xdr:sp macro="" textlink="">
        <xdr:nvSpPr>
          <xdr:cNvPr id="74" name="TextBox 73">
            <a:extLst>
              <a:ext uri="{FF2B5EF4-FFF2-40B4-BE49-F238E27FC236}">
                <a16:creationId xmlns:a16="http://schemas.microsoft.com/office/drawing/2014/main" xmlns="" id="{00000000-0008-0000-0000-00004A000000}"/>
              </a:ext>
            </a:extLst>
          </xdr:cNvPr>
          <xdr:cNvSpPr txBox="1"/>
        </xdr:nvSpPr>
        <xdr:spPr>
          <a:xfrm>
            <a:off x="4957141" y="8033633"/>
            <a:ext cx="255549" cy="27297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400" b="1">
                <a:solidFill>
                  <a:srgbClr val="FF0000"/>
                </a:solidFill>
              </a:rPr>
              <a:t>d</a:t>
            </a:r>
          </a:p>
        </xdr:txBody>
      </xdr:sp>
      <xdr:sp macro="" textlink="">
        <xdr:nvSpPr>
          <xdr:cNvPr id="75" name="TextBox 74">
            <a:extLst>
              <a:ext uri="{FF2B5EF4-FFF2-40B4-BE49-F238E27FC236}">
                <a16:creationId xmlns:a16="http://schemas.microsoft.com/office/drawing/2014/main" xmlns="" id="{00000000-0008-0000-0000-00004B000000}"/>
              </a:ext>
            </a:extLst>
          </xdr:cNvPr>
          <xdr:cNvSpPr txBox="1"/>
        </xdr:nvSpPr>
        <xdr:spPr>
          <a:xfrm>
            <a:off x="5799043" y="7094144"/>
            <a:ext cx="280147" cy="27372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400" b="1">
                <a:solidFill>
                  <a:srgbClr val="FF0000"/>
                </a:solidFill>
              </a:rPr>
              <a:t>c</a:t>
            </a:r>
          </a:p>
        </xdr:txBody>
      </xdr:sp>
      <xdr:cxnSp macro="">
        <xdr:nvCxnSpPr>
          <xdr:cNvPr id="8131" name="Straight Arrow Connector 8130">
            <a:extLst>
              <a:ext uri="{FF2B5EF4-FFF2-40B4-BE49-F238E27FC236}">
                <a16:creationId xmlns:a16="http://schemas.microsoft.com/office/drawing/2014/main" xmlns="" id="{00000000-0008-0000-0000-0000C31F0000}"/>
              </a:ext>
            </a:extLst>
          </xdr:cNvPr>
          <xdr:cNvCxnSpPr/>
        </xdr:nvCxnSpPr>
        <xdr:spPr bwMode="auto">
          <a:xfrm flipH="1" flipV="1">
            <a:off x="4932554" y="8554806"/>
            <a:ext cx="713885" cy="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Straight Arrow Connector 15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CxnSpPr/>
        </xdr:nvCxnSpPr>
        <xdr:spPr bwMode="auto">
          <a:xfrm flipV="1">
            <a:off x="5126691" y="7690037"/>
            <a:ext cx="1750919" cy="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4230219</xdr:colOff>
      <xdr:row>84</xdr:row>
      <xdr:rowOff>14008</xdr:rowOff>
    </xdr:from>
    <xdr:to>
      <xdr:col>7</xdr:col>
      <xdr:colOff>378197</xdr:colOff>
      <xdr:row>84</xdr:row>
      <xdr:rowOff>14008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 bwMode="auto">
        <a:xfrm flipH="1" flipV="1">
          <a:off x="4734484" y="21081067"/>
          <a:ext cx="4454338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756396</xdr:colOff>
      <xdr:row>62</xdr:row>
      <xdr:rowOff>14007</xdr:rowOff>
    </xdr:from>
    <xdr:to>
      <xdr:col>4</xdr:col>
      <xdr:colOff>714375</xdr:colOff>
      <xdr:row>62</xdr:row>
      <xdr:rowOff>14007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 bwMode="auto">
        <a:xfrm>
          <a:off x="6611470" y="16766801"/>
          <a:ext cx="74239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81</xdr:row>
      <xdr:rowOff>210110</xdr:rowOff>
    </xdr:from>
    <xdr:to>
      <xdr:col>4</xdr:col>
      <xdr:colOff>686361</xdr:colOff>
      <xdr:row>81</xdr:row>
      <xdr:rowOff>210111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CxnSpPr/>
      </xdr:nvCxnSpPr>
      <xdr:spPr bwMode="auto">
        <a:xfrm>
          <a:off x="6639485" y="21739411"/>
          <a:ext cx="686361" cy="1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504264</xdr:colOff>
      <xdr:row>70</xdr:row>
      <xdr:rowOff>210110</xdr:rowOff>
    </xdr:from>
    <xdr:to>
      <xdr:col>2</xdr:col>
      <xdr:colOff>504264</xdr:colOff>
      <xdr:row>73</xdr:row>
      <xdr:rowOff>84044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CxnSpPr/>
      </xdr:nvCxnSpPr>
      <xdr:spPr bwMode="auto">
        <a:xfrm>
          <a:off x="5448860" y="19106029"/>
          <a:ext cx="0" cy="588309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523923</xdr:colOff>
      <xdr:row>50</xdr:row>
      <xdr:rowOff>24821</xdr:rowOff>
    </xdr:from>
    <xdr:to>
      <xdr:col>4</xdr:col>
      <xdr:colOff>448235</xdr:colOff>
      <xdr:row>50</xdr:row>
      <xdr:rowOff>24821</xdr:rowOff>
    </xdr:to>
    <xdr:cxnSp macro="">
      <xdr:nvCxnSpPr>
        <xdr:cNvPr id="97" name="Straight Arrow Connector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CxnSpPr/>
      </xdr:nvCxnSpPr>
      <xdr:spPr bwMode="auto">
        <a:xfrm flipH="1" flipV="1">
          <a:off x="6378997" y="12981622"/>
          <a:ext cx="70872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84044</xdr:colOff>
      <xdr:row>39</xdr:row>
      <xdr:rowOff>217237</xdr:rowOff>
    </xdr:from>
    <xdr:to>
      <xdr:col>12</xdr:col>
      <xdr:colOff>0</xdr:colOff>
      <xdr:row>52</xdr:row>
      <xdr:rowOff>217237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xmlns="" id="{6F7BE8CC-50C3-DEC9-BEBB-0C10D3765DE8}"/>
            </a:ext>
          </a:extLst>
        </xdr:cNvPr>
        <xdr:cNvGrpSpPr/>
      </xdr:nvGrpSpPr>
      <xdr:grpSpPr>
        <a:xfrm>
          <a:off x="588309" y="10554663"/>
          <a:ext cx="12718676" cy="3095625"/>
          <a:chOff x="588309" y="10554663"/>
          <a:chExt cx="12718676" cy="3095625"/>
        </a:xfrm>
      </xdr:grpSpPr>
      <xdr:cxnSp macro="">
        <xdr:nvCxnSpPr>
          <xdr:cNvPr id="57" name="Straight Connector 56">
            <a:extLst>
              <a:ext uri="{FF2B5EF4-FFF2-40B4-BE49-F238E27FC236}">
                <a16:creationId xmlns:a16="http://schemas.microsoft.com/office/drawing/2014/main" xmlns="" id="{00000000-0008-0000-0000-000039000000}"/>
              </a:ext>
            </a:extLst>
          </xdr:cNvPr>
          <xdr:cNvCxnSpPr/>
        </xdr:nvCxnSpPr>
        <xdr:spPr bwMode="auto">
          <a:xfrm flipV="1">
            <a:off x="7101729" y="10608972"/>
            <a:ext cx="4972609" cy="1633455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78" name="Straight Connector 8177">
            <a:extLst>
              <a:ext uri="{FF2B5EF4-FFF2-40B4-BE49-F238E27FC236}">
                <a16:creationId xmlns:a16="http://schemas.microsoft.com/office/drawing/2014/main" xmlns="" id="{00000000-0008-0000-0000-0000F21F0000}"/>
              </a:ext>
            </a:extLst>
          </xdr:cNvPr>
          <xdr:cNvCxnSpPr/>
        </xdr:nvCxnSpPr>
        <xdr:spPr bwMode="auto">
          <a:xfrm flipH="1">
            <a:off x="7241064" y="12259137"/>
            <a:ext cx="310620" cy="657900"/>
          </a:xfrm>
          <a:prstGeom prst="line">
            <a:avLst/>
          </a:prstGeom>
          <a:ln>
            <a:prstDash val="lg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5" name="Straight Arrow Connector 114">
            <a:extLst>
              <a:ext uri="{FF2B5EF4-FFF2-40B4-BE49-F238E27FC236}">
                <a16:creationId xmlns:a16="http://schemas.microsoft.com/office/drawing/2014/main" xmlns="" id="{00000000-0008-0000-0000-000073000000}"/>
              </a:ext>
            </a:extLst>
          </xdr:cNvPr>
          <xdr:cNvCxnSpPr/>
        </xdr:nvCxnSpPr>
        <xdr:spPr bwMode="auto">
          <a:xfrm>
            <a:off x="6024145" y="13421255"/>
            <a:ext cx="1738141" cy="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xmlns="" id="{00000000-0008-0000-0000-000030000000}"/>
              </a:ext>
            </a:extLst>
          </xdr:cNvPr>
          <xdr:cNvCxnSpPr/>
        </xdr:nvCxnSpPr>
        <xdr:spPr bwMode="auto">
          <a:xfrm flipV="1">
            <a:off x="588309" y="10617574"/>
            <a:ext cx="742390" cy="1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xmlns="" id="{00000000-0008-0000-0000-000032000000}"/>
              </a:ext>
            </a:extLst>
          </xdr:cNvPr>
          <xdr:cNvCxnSpPr/>
        </xdr:nvCxnSpPr>
        <xdr:spPr bwMode="auto">
          <a:xfrm>
            <a:off x="1289660" y="10608972"/>
            <a:ext cx="1762541" cy="1661235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5" name="Straight Connector 64">
            <a:extLst>
              <a:ext uri="{FF2B5EF4-FFF2-40B4-BE49-F238E27FC236}">
                <a16:creationId xmlns:a16="http://schemas.microsoft.com/office/drawing/2014/main" xmlns="" id="{00000000-0008-0000-0000-000041000000}"/>
              </a:ext>
            </a:extLst>
          </xdr:cNvPr>
          <xdr:cNvCxnSpPr/>
        </xdr:nvCxnSpPr>
        <xdr:spPr bwMode="auto">
          <a:xfrm>
            <a:off x="9011152" y="10554663"/>
            <a:ext cx="2997818" cy="0"/>
          </a:xfrm>
          <a:prstGeom prst="line">
            <a:avLst/>
          </a:prstGeom>
          <a:ln w="9525" cap="flat" cmpd="sng" algn="ctr">
            <a:solidFill>
              <a:schemeClr val="dk1"/>
            </a:solidFill>
            <a:prstDash val="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  <xdr:cxnSp macro="">
        <xdr:nvCxnSpPr>
          <xdr:cNvPr id="8083" name="Straight Connector 8082">
            <a:extLst>
              <a:ext uri="{FF2B5EF4-FFF2-40B4-BE49-F238E27FC236}">
                <a16:creationId xmlns:a16="http://schemas.microsoft.com/office/drawing/2014/main" xmlns="" id="{00000000-0008-0000-0000-0000931F0000}"/>
              </a:ext>
            </a:extLst>
          </xdr:cNvPr>
          <xdr:cNvCxnSpPr/>
        </xdr:nvCxnSpPr>
        <xdr:spPr bwMode="auto">
          <a:xfrm flipV="1">
            <a:off x="3060975" y="12242426"/>
            <a:ext cx="4524130" cy="0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43" name="Straight Connector 8142">
            <a:extLst>
              <a:ext uri="{FF2B5EF4-FFF2-40B4-BE49-F238E27FC236}">
                <a16:creationId xmlns:a16="http://schemas.microsoft.com/office/drawing/2014/main" xmlns="" id="{00000000-0008-0000-0000-0000CF1F0000}"/>
              </a:ext>
            </a:extLst>
          </xdr:cNvPr>
          <xdr:cNvCxnSpPr/>
        </xdr:nvCxnSpPr>
        <xdr:spPr bwMode="auto">
          <a:xfrm flipV="1">
            <a:off x="7101728" y="10554663"/>
            <a:ext cx="1926134" cy="1687764"/>
          </a:xfrm>
          <a:prstGeom prst="line">
            <a:avLst/>
          </a:prstGeom>
          <a:ln w="9525" cap="flat" cmpd="sng" algn="ctr">
            <a:solidFill>
              <a:schemeClr val="dk1"/>
            </a:solidFill>
            <a:prstDash val="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  <xdr:cxnSp macro="">
        <xdr:nvCxnSpPr>
          <xdr:cNvPr id="8152" name="Straight Connector 8151">
            <a:extLst>
              <a:ext uri="{FF2B5EF4-FFF2-40B4-BE49-F238E27FC236}">
                <a16:creationId xmlns:a16="http://schemas.microsoft.com/office/drawing/2014/main" xmlns="" id="{00000000-0008-0000-0000-0000D81F0000}"/>
              </a:ext>
            </a:extLst>
          </xdr:cNvPr>
          <xdr:cNvCxnSpPr/>
        </xdr:nvCxnSpPr>
        <xdr:spPr bwMode="auto">
          <a:xfrm flipH="1">
            <a:off x="12066152" y="10575550"/>
            <a:ext cx="1240833" cy="0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81" name="Straight Connector 8180">
            <a:extLst>
              <a:ext uri="{FF2B5EF4-FFF2-40B4-BE49-F238E27FC236}">
                <a16:creationId xmlns:a16="http://schemas.microsoft.com/office/drawing/2014/main" xmlns="" id="{00000000-0008-0000-0000-0000F51F0000}"/>
              </a:ext>
            </a:extLst>
          </xdr:cNvPr>
          <xdr:cNvCxnSpPr/>
        </xdr:nvCxnSpPr>
        <xdr:spPr bwMode="auto">
          <a:xfrm>
            <a:off x="5938627" y="12242426"/>
            <a:ext cx="300789" cy="660066"/>
          </a:xfrm>
          <a:prstGeom prst="line">
            <a:avLst/>
          </a:prstGeom>
          <a:ln>
            <a:prstDash val="lg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83" name="Straight Connector 8182">
            <a:extLst>
              <a:ext uri="{FF2B5EF4-FFF2-40B4-BE49-F238E27FC236}">
                <a16:creationId xmlns:a16="http://schemas.microsoft.com/office/drawing/2014/main" xmlns="" id="{00000000-0008-0000-0000-0000F71F0000}"/>
              </a:ext>
            </a:extLst>
          </xdr:cNvPr>
          <xdr:cNvCxnSpPr/>
        </xdr:nvCxnSpPr>
        <xdr:spPr bwMode="auto">
          <a:xfrm flipH="1">
            <a:off x="12358417" y="10592261"/>
            <a:ext cx="233947" cy="609935"/>
          </a:xfrm>
          <a:prstGeom prst="line">
            <a:avLst/>
          </a:prstGeom>
          <a:ln>
            <a:prstDash val="lg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84" name="Straight Connector 8183">
            <a:extLst>
              <a:ext uri="{FF2B5EF4-FFF2-40B4-BE49-F238E27FC236}">
                <a16:creationId xmlns:a16="http://schemas.microsoft.com/office/drawing/2014/main" xmlns="" id="{00000000-0008-0000-0000-0000F81F0000}"/>
              </a:ext>
            </a:extLst>
          </xdr:cNvPr>
          <xdr:cNvCxnSpPr/>
        </xdr:nvCxnSpPr>
        <xdr:spPr bwMode="auto">
          <a:xfrm flipH="1" flipV="1">
            <a:off x="11127324" y="10891586"/>
            <a:ext cx="191846" cy="310610"/>
          </a:xfrm>
          <a:prstGeom prst="line">
            <a:avLst/>
          </a:prstGeom>
          <a:ln>
            <a:prstDash val="lg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SpPr/>
        </xdr:nvSpPr>
        <xdr:spPr>
          <a:xfrm>
            <a:off x="6413833" y="12276891"/>
            <a:ext cx="648240" cy="608891"/>
          </a:xfrm>
          <a:prstGeom prst="rect">
            <a:avLst/>
          </a:prstGeom>
          <a:pattFill prst="dotDmnd">
            <a:fgClr>
              <a:schemeClr val="tx1"/>
            </a:fgClr>
            <a:bgClr>
              <a:schemeClr val="bg1"/>
            </a:bgClr>
          </a:patt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xmlns="" id="{00000000-0008-0000-0000-000037000000}"/>
              </a:ext>
            </a:extLst>
          </xdr:cNvPr>
          <xdr:cNvCxnSpPr/>
        </xdr:nvCxnSpPr>
        <xdr:spPr bwMode="auto">
          <a:xfrm>
            <a:off x="8844046" y="11728577"/>
            <a:ext cx="534737" cy="459539"/>
          </a:xfrm>
          <a:prstGeom prst="line">
            <a:avLst/>
          </a:prstGeom>
          <a:ln>
            <a:prstDash val="lg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064" name="Straight Connector 8063">
            <a:extLst>
              <a:ext uri="{FF2B5EF4-FFF2-40B4-BE49-F238E27FC236}">
                <a16:creationId xmlns:a16="http://schemas.microsoft.com/office/drawing/2014/main" xmlns="" id="{00000000-0008-0000-0000-0000801F0000}"/>
              </a:ext>
            </a:extLst>
          </xdr:cNvPr>
          <xdr:cNvCxnSpPr/>
        </xdr:nvCxnSpPr>
        <xdr:spPr bwMode="auto">
          <a:xfrm flipH="1">
            <a:off x="10266653" y="11218907"/>
            <a:ext cx="33421" cy="597401"/>
          </a:xfrm>
          <a:prstGeom prst="line">
            <a:avLst/>
          </a:prstGeom>
          <a:ln>
            <a:prstDash val="lg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6" name="Straight Arrow Connector 85">
            <a:extLst>
              <a:ext uri="{FF2B5EF4-FFF2-40B4-BE49-F238E27FC236}">
                <a16:creationId xmlns:a16="http://schemas.microsoft.com/office/drawing/2014/main" xmlns="" id="{00000000-0008-0000-0000-000056000000}"/>
              </a:ext>
            </a:extLst>
          </xdr:cNvPr>
          <xdr:cNvCxnSpPr/>
        </xdr:nvCxnSpPr>
        <xdr:spPr bwMode="auto">
          <a:xfrm flipH="1">
            <a:off x="5729007" y="12259137"/>
            <a:ext cx="983" cy="543583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3" name="Straight Arrow Connector 92">
            <a:extLst>
              <a:ext uri="{FF2B5EF4-FFF2-40B4-BE49-F238E27FC236}">
                <a16:creationId xmlns:a16="http://schemas.microsoft.com/office/drawing/2014/main" xmlns="" id="{00000000-0008-0000-0000-00005D000000}"/>
              </a:ext>
            </a:extLst>
          </xdr:cNvPr>
          <xdr:cNvCxnSpPr/>
        </xdr:nvCxnSpPr>
        <xdr:spPr bwMode="auto">
          <a:xfrm flipH="1">
            <a:off x="6253423" y="13197630"/>
            <a:ext cx="1035069" cy="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6" name="Straight Arrow Connector 95">
            <a:extLst>
              <a:ext uri="{FF2B5EF4-FFF2-40B4-BE49-F238E27FC236}">
                <a16:creationId xmlns:a16="http://schemas.microsoft.com/office/drawing/2014/main" xmlns="" id="{00000000-0008-0000-0000-000060000000}"/>
              </a:ext>
            </a:extLst>
          </xdr:cNvPr>
          <xdr:cNvCxnSpPr/>
        </xdr:nvCxnSpPr>
        <xdr:spPr bwMode="auto">
          <a:xfrm>
            <a:off x="2792132" y="13650288"/>
            <a:ext cx="4634003" cy="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1" name="Rectangle 110">
            <a:extLst>
              <a:ext uri="{FF2B5EF4-FFF2-40B4-BE49-F238E27FC236}">
                <a16:creationId xmlns:a16="http://schemas.microsoft.com/office/drawing/2014/main" xmlns="" id="{00000000-0008-0000-0000-00006F000000}"/>
              </a:ext>
            </a:extLst>
          </xdr:cNvPr>
          <xdr:cNvSpPr/>
        </xdr:nvSpPr>
        <xdr:spPr>
          <a:xfrm>
            <a:off x="11569827" y="10592261"/>
            <a:ext cx="652419" cy="608892"/>
          </a:xfrm>
          <a:prstGeom prst="rect">
            <a:avLst/>
          </a:prstGeom>
          <a:pattFill prst="dotDmnd">
            <a:fgClr>
              <a:schemeClr val="tx1"/>
            </a:fgClr>
            <a:bgClr>
              <a:schemeClr val="bg1"/>
            </a:bgClr>
          </a:pattFill>
          <a:scene3d>
            <a:camera prst="orthographicFront">
              <a:rot lat="0" lon="0" rev="0"/>
            </a:camera>
            <a:lightRig rig="threePt" dir="t"/>
          </a:scene3d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21" name="Straight Arrow Connector 120">
            <a:extLst>
              <a:ext uri="{FF2B5EF4-FFF2-40B4-BE49-F238E27FC236}">
                <a16:creationId xmlns:a16="http://schemas.microsoft.com/office/drawing/2014/main" xmlns="" id="{00000000-0008-0000-0000-000079000000}"/>
              </a:ext>
            </a:extLst>
          </xdr:cNvPr>
          <xdr:cNvCxnSpPr/>
        </xdr:nvCxnSpPr>
        <xdr:spPr bwMode="auto">
          <a:xfrm flipV="1">
            <a:off x="7124090" y="10608972"/>
            <a:ext cx="0" cy="1595855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145" name="Rectangle 8144">
            <a:extLst>
              <a:ext uri="{FF2B5EF4-FFF2-40B4-BE49-F238E27FC236}">
                <a16:creationId xmlns:a16="http://schemas.microsoft.com/office/drawing/2014/main" xmlns="" id="{00000000-0008-0000-0000-0000D11F0000}"/>
              </a:ext>
            </a:extLst>
          </xdr:cNvPr>
          <xdr:cNvSpPr/>
        </xdr:nvSpPr>
        <xdr:spPr>
          <a:xfrm>
            <a:off x="9362072" y="11440320"/>
            <a:ext cx="651436" cy="613069"/>
          </a:xfrm>
          <a:prstGeom prst="rect">
            <a:avLst/>
          </a:prstGeom>
          <a:pattFill prst="dotDmnd">
            <a:fgClr>
              <a:schemeClr val="tx1"/>
            </a:fgClr>
            <a:bgClr>
              <a:schemeClr val="bg1"/>
            </a:bgClr>
          </a:pattFill>
          <a:ln>
            <a:solidFill>
              <a:schemeClr val="tx1"/>
            </a:solidFill>
          </a:ln>
          <a:scene3d>
            <a:camera prst="orthographicFront">
              <a:rot lat="0" lon="0" rev="1200000"/>
            </a:camera>
            <a:lightRig rig="threePt" dir="t"/>
          </a:scene3d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</xdr:col>
      <xdr:colOff>4062132</xdr:colOff>
      <xdr:row>59</xdr:row>
      <xdr:rowOff>11906</xdr:rowOff>
    </xdr:from>
    <xdr:to>
      <xdr:col>8</xdr:col>
      <xdr:colOff>154081</xdr:colOff>
      <xdr:row>85</xdr:row>
      <xdr:rowOff>224118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pSpPr/>
      </xdr:nvGrpSpPr>
      <xdr:grpSpPr>
        <a:xfrm>
          <a:off x="4566397" y="15111832"/>
          <a:ext cx="5252758" cy="6417470"/>
          <a:chOff x="4566397" y="15111832"/>
          <a:chExt cx="5252758" cy="6417470"/>
        </a:xfrm>
      </xdr:grpSpPr>
      <xdr:sp macro="" textlink="">
        <xdr:nvSpPr>
          <xdr:cNvPr id="8075" name="Rectangle 8074">
            <a:extLst>
              <a:ext uri="{FF2B5EF4-FFF2-40B4-BE49-F238E27FC236}">
                <a16:creationId xmlns:a16="http://schemas.microsoft.com/office/drawing/2014/main" xmlns="" id="{00000000-0008-0000-0000-00008B1F0000}"/>
              </a:ext>
            </a:extLst>
          </xdr:cNvPr>
          <xdr:cNvSpPr/>
        </xdr:nvSpPr>
        <xdr:spPr>
          <a:xfrm>
            <a:off x="5420847" y="18503713"/>
            <a:ext cx="1204632" cy="2075190"/>
          </a:xfrm>
          <a:prstGeom prst="rect">
            <a:avLst/>
          </a:prstGeom>
          <a:blipFill>
            <a:blip xmlns:r="http://schemas.openxmlformats.org/officeDocument/2006/relationships" r:embed="rId1"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artisticCement/>
                      </a14:imgEffect>
                    </a14:imgLayer>
                  </a14:imgProps>
                </a:ext>
              </a:extLst>
            </a:blip>
            <a:tile tx="0" ty="0" sx="100000" sy="100000" flip="none" algn="tl"/>
          </a:blip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076" name="Rectangle 8075">
            <a:extLst>
              <a:ext uri="{FF2B5EF4-FFF2-40B4-BE49-F238E27FC236}">
                <a16:creationId xmlns:a16="http://schemas.microsoft.com/office/drawing/2014/main" xmlns="" id="{00000000-0008-0000-0000-00008C1F0000}"/>
              </a:ext>
            </a:extLst>
          </xdr:cNvPr>
          <xdr:cNvSpPr/>
        </xdr:nvSpPr>
        <xdr:spPr>
          <a:xfrm>
            <a:off x="7375291" y="18441100"/>
            <a:ext cx="1161210" cy="2135701"/>
          </a:xfrm>
          <a:prstGeom prst="rect">
            <a:avLst/>
          </a:prstGeom>
          <a:blipFill>
            <a:blip xmlns:r="http://schemas.openxmlformats.org/officeDocument/2006/relationships" r:embed="rId1"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artisticCement/>
                      </a14:imgEffect>
                    </a14:imgLayer>
                  </a14:imgProps>
                </a:ext>
              </a:extLst>
            </a:blip>
            <a:tile tx="0" ty="0" sx="100000" sy="100000" flip="none" algn="tl"/>
          </a:blip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077" name="Rectangle 8076">
            <a:extLst>
              <a:ext uri="{FF2B5EF4-FFF2-40B4-BE49-F238E27FC236}">
                <a16:creationId xmlns:a16="http://schemas.microsoft.com/office/drawing/2014/main" xmlns="" id="{00000000-0008-0000-0000-00008D1F0000}"/>
              </a:ext>
            </a:extLst>
          </xdr:cNvPr>
          <xdr:cNvSpPr/>
        </xdr:nvSpPr>
        <xdr:spPr>
          <a:xfrm>
            <a:off x="5448858" y="15838115"/>
            <a:ext cx="1190628" cy="2077292"/>
          </a:xfrm>
          <a:prstGeom prst="rect">
            <a:avLst/>
          </a:prstGeom>
          <a:blipFill dpi="0" rotWithShape="1">
            <a:blip xmlns:r="http://schemas.openxmlformats.org/officeDocument/2006/relationships" r:embed="rId1">
              <a:alphaModFix amt="94000"/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artisticCement/>
                      </a14:imgEffect>
                    </a14:imgLayer>
                  </a14:imgProps>
                </a:ext>
              </a:extLst>
            </a:blip>
            <a:srcRect/>
            <a:tile tx="0" ty="0" sx="100000" sy="100000" flip="none" algn="tl"/>
          </a:blipFill>
          <a:ln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078" name="Rectangle 8077">
            <a:extLst>
              <a:ext uri="{FF2B5EF4-FFF2-40B4-BE49-F238E27FC236}">
                <a16:creationId xmlns:a16="http://schemas.microsoft.com/office/drawing/2014/main" xmlns="" id="{00000000-0008-0000-0000-00008E1F0000}"/>
              </a:ext>
            </a:extLst>
          </xdr:cNvPr>
          <xdr:cNvSpPr/>
        </xdr:nvSpPr>
        <xdr:spPr>
          <a:xfrm>
            <a:off x="7391680" y="15824107"/>
            <a:ext cx="1161210" cy="2107406"/>
          </a:xfrm>
          <a:prstGeom prst="rect">
            <a:avLst/>
          </a:prstGeom>
          <a:blipFill>
            <a:blip xmlns:r="http://schemas.openxmlformats.org/officeDocument/2006/relationships" r:embed="rId1"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artisticCement/>
                      </a14:imgEffect>
                    </a14:imgLayer>
                  </a14:imgProps>
                </a:ext>
              </a:extLst>
            </a:blip>
            <a:tile tx="0" ty="0" sx="100000" sy="100000" flip="none" algn="tl"/>
          </a:blip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8084" name="Straight Connector 8083">
            <a:extLst>
              <a:ext uri="{FF2B5EF4-FFF2-40B4-BE49-F238E27FC236}">
                <a16:creationId xmlns:a16="http://schemas.microsoft.com/office/drawing/2014/main" xmlns="" id="{00000000-0008-0000-0000-0000941F0000}"/>
              </a:ext>
            </a:extLst>
          </xdr:cNvPr>
          <xdr:cNvCxnSpPr/>
        </xdr:nvCxnSpPr>
        <xdr:spPr bwMode="auto">
          <a:xfrm>
            <a:off x="4748494" y="15814300"/>
            <a:ext cx="672352" cy="0"/>
          </a:xfrm>
          <a:prstGeom prst="line">
            <a:avLst/>
          </a:prstGeom>
          <a:ln w="9525" cap="flat" cmpd="sng" algn="ctr">
            <a:solidFill>
              <a:schemeClr val="dk1"/>
            </a:solidFill>
            <a:prstDash val="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  <xdr:cxnSp macro="">
        <xdr:nvCxnSpPr>
          <xdr:cNvPr id="8093" name="Straight Arrow Connector 8092">
            <a:extLst>
              <a:ext uri="{FF2B5EF4-FFF2-40B4-BE49-F238E27FC236}">
                <a16:creationId xmlns:a16="http://schemas.microsoft.com/office/drawing/2014/main" xmlns="" id="{00000000-0008-0000-0000-00009D1F0000}"/>
              </a:ext>
            </a:extLst>
          </xdr:cNvPr>
          <xdr:cNvCxnSpPr/>
        </xdr:nvCxnSpPr>
        <xdr:spPr bwMode="auto">
          <a:xfrm>
            <a:off x="4724680" y="15111832"/>
            <a:ext cx="4472548" cy="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097" name="Straight Arrow Connector 8096">
            <a:extLst>
              <a:ext uri="{FF2B5EF4-FFF2-40B4-BE49-F238E27FC236}">
                <a16:creationId xmlns:a16="http://schemas.microsoft.com/office/drawing/2014/main" xmlns="" id="{00000000-0008-0000-0000-0000A11F0000}"/>
              </a:ext>
            </a:extLst>
          </xdr:cNvPr>
          <xdr:cNvCxnSpPr/>
        </xdr:nvCxnSpPr>
        <xdr:spPr bwMode="auto">
          <a:xfrm>
            <a:off x="9412941" y="15814301"/>
            <a:ext cx="0" cy="4734486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02" name="Straight Arrow Connector 8101">
            <a:extLst>
              <a:ext uri="{FF2B5EF4-FFF2-40B4-BE49-F238E27FC236}">
                <a16:creationId xmlns:a16="http://schemas.microsoft.com/office/drawing/2014/main" xmlns="" id="{00000000-0008-0000-0000-0000A61F0000}"/>
              </a:ext>
            </a:extLst>
          </xdr:cNvPr>
          <xdr:cNvCxnSpPr/>
        </xdr:nvCxnSpPr>
        <xdr:spPr bwMode="auto">
          <a:xfrm flipH="1">
            <a:off x="5462870" y="21529302"/>
            <a:ext cx="3221689" cy="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06" name="Straight Arrow Connector 8105">
            <a:extLst>
              <a:ext uri="{FF2B5EF4-FFF2-40B4-BE49-F238E27FC236}">
                <a16:creationId xmlns:a16="http://schemas.microsoft.com/office/drawing/2014/main" xmlns="" id="{00000000-0008-0000-0000-0000AA1F0000}"/>
              </a:ext>
            </a:extLst>
          </xdr:cNvPr>
          <xdr:cNvCxnSpPr/>
        </xdr:nvCxnSpPr>
        <xdr:spPr bwMode="auto">
          <a:xfrm flipV="1">
            <a:off x="4566397" y="18447684"/>
            <a:ext cx="0" cy="2171141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11" name="Straight Arrow Connector 8110">
            <a:extLst>
              <a:ext uri="{FF2B5EF4-FFF2-40B4-BE49-F238E27FC236}">
                <a16:creationId xmlns:a16="http://schemas.microsoft.com/office/drawing/2014/main" xmlns="" id="{00000000-0008-0000-0000-0000AF1F0000}"/>
              </a:ext>
            </a:extLst>
          </xdr:cNvPr>
          <xdr:cNvCxnSpPr/>
        </xdr:nvCxnSpPr>
        <xdr:spPr bwMode="auto">
          <a:xfrm flipV="1">
            <a:off x="4566397" y="15800294"/>
            <a:ext cx="0" cy="2157132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17" name="Straight Arrow Connector 8116">
            <a:extLst>
              <a:ext uri="{FF2B5EF4-FFF2-40B4-BE49-F238E27FC236}">
                <a16:creationId xmlns:a16="http://schemas.microsoft.com/office/drawing/2014/main" xmlns="" id="{00000000-0008-0000-0000-0000B51F0000}"/>
              </a:ext>
            </a:extLst>
          </xdr:cNvPr>
          <xdr:cNvCxnSpPr/>
        </xdr:nvCxnSpPr>
        <xdr:spPr bwMode="auto">
          <a:xfrm>
            <a:off x="4566398" y="17957426"/>
            <a:ext cx="0" cy="504265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18" name="Straight Arrow Connector 8117">
            <a:extLst>
              <a:ext uri="{FF2B5EF4-FFF2-40B4-BE49-F238E27FC236}">
                <a16:creationId xmlns:a16="http://schemas.microsoft.com/office/drawing/2014/main" xmlns="" id="{00000000-0008-0000-0000-0000B61F0000}"/>
              </a:ext>
            </a:extLst>
          </xdr:cNvPr>
          <xdr:cNvCxnSpPr/>
        </xdr:nvCxnSpPr>
        <xdr:spPr bwMode="auto">
          <a:xfrm>
            <a:off x="4580405" y="15282022"/>
            <a:ext cx="0" cy="504265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19" name="Straight Arrow Connector 8118">
            <a:extLst>
              <a:ext uri="{FF2B5EF4-FFF2-40B4-BE49-F238E27FC236}">
                <a16:creationId xmlns:a16="http://schemas.microsoft.com/office/drawing/2014/main" xmlns="" id="{00000000-0008-0000-0000-0000B71F0000}"/>
              </a:ext>
            </a:extLst>
          </xdr:cNvPr>
          <xdr:cNvCxnSpPr/>
        </xdr:nvCxnSpPr>
        <xdr:spPr bwMode="auto">
          <a:xfrm>
            <a:off x="9819155" y="15338051"/>
            <a:ext cx="0" cy="5757023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CxnSpPr/>
        </xdr:nvCxnSpPr>
        <xdr:spPr bwMode="auto">
          <a:xfrm>
            <a:off x="4748493" y="15324043"/>
            <a:ext cx="28014" cy="5771031"/>
          </a:xfrm>
          <a:prstGeom prst="line">
            <a:avLst/>
          </a:prstGeom>
          <a:ln w="31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CxnSpPr/>
        </xdr:nvCxnSpPr>
        <xdr:spPr bwMode="auto">
          <a:xfrm flipH="1">
            <a:off x="9174815" y="15296029"/>
            <a:ext cx="14009" cy="5785038"/>
          </a:xfrm>
          <a:prstGeom prst="line">
            <a:avLst/>
          </a:prstGeom>
          <a:ln w="31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xmlns="" id="{00000000-0008-0000-0000-00001D000000}"/>
              </a:ext>
            </a:extLst>
          </xdr:cNvPr>
          <xdr:cNvCxnSpPr/>
        </xdr:nvCxnSpPr>
        <xdr:spPr bwMode="auto">
          <a:xfrm flipH="1" flipV="1">
            <a:off x="4748492" y="15310036"/>
            <a:ext cx="4454338" cy="0"/>
          </a:xfrm>
          <a:prstGeom prst="line">
            <a:avLst/>
          </a:prstGeom>
          <a:ln w="31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xmlns="" id="{00000000-0008-0000-0000-000024000000}"/>
              </a:ext>
            </a:extLst>
          </xdr:cNvPr>
          <xdr:cNvCxnSpPr/>
        </xdr:nvCxnSpPr>
        <xdr:spPr bwMode="auto">
          <a:xfrm flipV="1">
            <a:off x="8572500" y="15828308"/>
            <a:ext cx="602316" cy="0"/>
          </a:xfrm>
          <a:prstGeom prst="line">
            <a:avLst/>
          </a:prstGeom>
          <a:ln w="9525" cap="flat" cmpd="sng" algn="ctr">
            <a:solidFill>
              <a:schemeClr val="dk1"/>
            </a:solidFill>
            <a:prstDash val="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xmlns="" id="{00000000-0008-0000-0000-000026000000}"/>
              </a:ext>
            </a:extLst>
          </xdr:cNvPr>
          <xdr:cNvCxnSpPr/>
        </xdr:nvCxnSpPr>
        <xdr:spPr bwMode="auto">
          <a:xfrm flipV="1">
            <a:off x="8572500" y="20548787"/>
            <a:ext cx="602316" cy="14007"/>
          </a:xfrm>
          <a:prstGeom prst="line">
            <a:avLst/>
          </a:prstGeom>
          <a:ln w="9525" cap="flat" cmpd="sng" algn="ctr">
            <a:solidFill>
              <a:schemeClr val="dk1"/>
            </a:solidFill>
            <a:prstDash val="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  <xdr:cxnSp macro="">
        <xdr:nvCxnSpPr>
          <xdr:cNvPr id="42" name="Straight Connector 41">
            <a:extLst>
              <a:ext uri="{FF2B5EF4-FFF2-40B4-BE49-F238E27FC236}">
                <a16:creationId xmlns:a16="http://schemas.microsoft.com/office/drawing/2014/main" xmlns="" id="{00000000-0008-0000-0000-00002A000000}"/>
              </a:ext>
            </a:extLst>
          </xdr:cNvPr>
          <xdr:cNvCxnSpPr/>
        </xdr:nvCxnSpPr>
        <xdr:spPr bwMode="auto">
          <a:xfrm>
            <a:off x="4777988" y="20603854"/>
            <a:ext cx="686361" cy="1"/>
          </a:xfrm>
          <a:prstGeom prst="line">
            <a:avLst/>
          </a:prstGeom>
          <a:ln w="9525" cap="flat" cmpd="sng" algn="ctr">
            <a:solidFill>
              <a:schemeClr val="dk1"/>
            </a:solidFill>
            <a:prstDash val="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xmlns="" id="{00000000-0008-0000-0000-00002D000000}"/>
              </a:ext>
            </a:extLst>
          </xdr:cNvPr>
          <xdr:cNvCxnSpPr/>
        </xdr:nvCxnSpPr>
        <xdr:spPr bwMode="auto">
          <a:xfrm flipH="1">
            <a:off x="6625478" y="17929411"/>
            <a:ext cx="1" cy="560295"/>
          </a:xfrm>
          <a:prstGeom prst="line">
            <a:avLst/>
          </a:prstGeom>
          <a:ln w="9525" cap="flat" cmpd="sng" algn="ctr">
            <a:solidFill>
              <a:schemeClr val="dk1"/>
            </a:solidFill>
            <a:prstDash val="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20533</xdr:colOff>
      <xdr:row>71</xdr:row>
      <xdr:rowOff>19047</xdr:rowOff>
    </xdr:from>
    <xdr:to>
      <xdr:col>5</xdr:col>
      <xdr:colOff>20534</xdr:colOff>
      <xdr:row>73</xdr:row>
      <xdr:rowOff>103092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CxnSpPr/>
      </xdr:nvCxnSpPr>
      <xdr:spPr bwMode="auto">
        <a:xfrm flipH="1">
          <a:off x="7388401" y="19153091"/>
          <a:ext cx="1" cy="56029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409615</xdr:colOff>
      <xdr:row>70</xdr:row>
      <xdr:rowOff>230206</xdr:rowOff>
    </xdr:from>
    <xdr:to>
      <xdr:col>6</xdr:col>
      <xdr:colOff>409616</xdr:colOff>
      <xdr:row>73</xdr:row>
      <xdr:rowOff>76126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CxnSpPr/>
      </xdr:nvCxnSpPr>
      <xdr:spPr bwMode="auto">
        <a:xfrm flipH="1">
          <a:off x="8533880" y="17949507"/>
          <a:ext cx="1" cy="56029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460930</xdr:colOff>
      <xdr:row>21</xdr:row>
      <xdr:rowOff>5863</xdr:rowOff>
    </xdr:from>
    <xdr:to>
      <xdr:col>3</xdr:col>
      <xdr:colOff>716479</xdr:colOff>
      <xdr:row>22</xdr:row>
      <xdr:rowOff>40710</xdr:rowOff>
    </xdr:to>
    <xdr:sp macro="" textlink="">
      <xdr:nvSpPr>
        <xdr:cNvPr id="8069" name="TextBox 8068">
          <a:extLst>
            <a:ext uri="{FF2B5EF4-FFF2-40B4-BE49-F238E27FC236}">
              <a16:creationId xmlns:a16="http://schemas.microsoft.com/office/drawing/2014/main" xmlns="" id="{00000000-0008-0000-0000-0000851F0000}"/>
            </a:ext>
          </a:extLst>
        </xdr:cNvPr>
        <xdr:cNvSpPr txBox="1"/>
      </xdr:nvSpPr>
      <xdr:spPr>
        <a:xfrm>
          <a:off x="6316004" y="5790900"/>
          <a:ext cx="255549" cy="2729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400" b="1">
              <a:solidFill>
                <a:srgbClr val="FF0000"/>
              </a:solidFill>
            </a:rPr>
            <a:t>f</a:t>
          </a:r>
        </a:p>
      </xdr:txBody>
    </xdr:sp>
    <xdr:clientData/>
  </xdr:twoCellAnchor>
  <xdr:twoCellAnchor>
    <xdr:from>
      <xdr:col>3</xdr:col>
      <xdr:colOff>641344</xdr:colOff>
      <xdr:row>27</xdr:row>
      <xdr:rowOff>172270</xdr:rowOff>
    </xdr:from>
    <xdr:to>
      <xdr:col>4</xdr:col>
      <xdr:colOff>112482</xdr:colOff>
      <xdr:row>28</xdr:row>
      <xdr:rowOff>207117</xdr:rowOff>
    </xdr:to>
    <xdr:sp macro="" textlink="">
      <xdr:nvSpPr>
        <xdr:cNvPr id="8070" name="TextBox 8069">
          <a:extLst>
            <a:ext uri="{FF2B5EF4-FFF2-40B4-BE49-F238E27FC236}">
              <a16:creationId xmlns:a16="http://schemas.microsoft.com/office/drawing/2014/main" xmlns="" id="{00000000-0008-0000-0000-0000861F0000}"/>
            </a:ext>
          </a:extLst>
        </xdr:cNvPr>
        <xdr:cNvSpPr txBox="1"/>
      </xdr:nvSpPr>
      <xdr:spPr>
        <a:xfrm>
          <a:off x="6496418" y="7386057"/>
          <a:ext cx="255549" cy="2729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400" b="1">
              <a:solidFill>
                <a:srgbClr val="FF0000"/>
              </a:solidFill>
            </a:rPr>
            <a:t>g</a:t>
          </a:r>
        </a:p>
      </xdr:txBody>
    </xdr:sp>
    <xdr:clientData/>
  </xdr:twoCellAnchor>
  <xdr:twoCellAnchor>
    <xdr:from>
      <xdr:col>2</xdr:col>
      <xdr:colOff>476250</xdr:colOff>
      <xdr:row>30</xdr:row>
      <xdr:rowOff>196103</xdr:rowOff>
    </xdr:from>
    <xdr:to>
      <xdr:col>2</xdr:col>
      <xdr:colOff>731799</xdr:colOff>
      <xdr:row>31</xdr:row>
      <xdr:rowOff>230950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420846" y="8390404"/>
          <a:ext cx="255549" cy="2729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400" b="1">
              <a:solidFill>
                <a:srgbClr val="FF0000"/>
              </a:solidFill>
            </a:rPr>
            <a:t>h</a:t>
          </a:r>
        </a:p>
      </xdr:txBody>
    </xdr:sp>
    <xdr:clientData/>
  </xdr:twoCellAnchor>
  <xdr:twoCellAnchor>
    <xdr:from>
      <xdr:col>3</xdr:col>
      <xdr:colOff>182095</xdr:colOff>
      <xdr:row>60</xdr:row>
      <xdr:rowOff>126067</xdr:rowOff>
    </xdr:from>
    <xdr:to>
      <xdr:col>5</xdr:col>
      <xdr:colOff>504264</xdr:colOff>
      <xdr:row>61</xdr:row>
      <xdr:rowOff>126067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6037169" y="15464118"/>
          <a:ext cx="1834963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1400" b="1">
              <a:solidFill>
                <a:srgbClr val="FF0000"/>
              </a:solidFill>
            </a:rPr>
            <a:t>Profile</a:t>
          </a:r>
        </a:p>
      </xdr:txBody>
    </xdr:sp>
    <xdr:clientData/>
  </xdr:twoCellAnchor>
  <xdr:twoCellAnchor>
    <xdr:from>
      <xdr:col>2</xdr:col>
      <xdr:colOff>812411</xdr:colOff>
      <xdr:row>71</xdr:row>
      <xdr:rowOff>140075</xdr:rowOff>
    </xdr:from>
    <xdr:to>
      <xdr:col>3</xdr:col>
      <xdr:colOff>396671</xdr:colOff>
      <xdr:row>72</xdr:row>
      <xdr:rowOff>154082</xdr:rowOff>
    </xdr:to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5757007" y="18097501"/>
          <a:ext cx="494738" cy="2521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1400" b="1">
              <a:solidFill>
                <a:srgbClr val="FF0000"/>
              </a:solidFill>
            </a:rPr>
            <a:t>L2</a:t>
          </a:r>
        </a:p>
      </xdr:txBody>
    </xdr:sp>
    <xdr:clientData/>
  </xdr:twoCellAnchor>
  <xdr:twoCellAnchor>
    <xdr:from>
      <xdr:col>5</xdr:col>
      <xdr:colOff>306421</xdr:colOff>
      <xdr:row>71</xdr:row>
      <xdr:rowOff>110384</xdr:rowOff>
    </xdr:from>
    <xdr:to>
      <xdr:col>6</xdr:col>
      <xdr:colOff>44762</xdr:colOff>
      <xdr:row>72</xdr:row>
      <xdr:rowOff>124391</xdr:rowOff>
    </xdr:to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7674289" y="18067810"/>
          <a:ext cx="494738" cy="2521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1400" b="1">
              <a:solidFill>
                <a:srgbClr val="FF0000"/>
              </a:solidFill>
            </a:rPr>
            <a:t>L2</a:t>
          </a:r>
        </a:p>
      </xdr:txBody>
    </xdr:sp>
    <xdr:clientData/>
  </xdr:twoCellAnchor>
  <xdr:twoCellAnchor>
    <xdr:from>
      <xdr:col>6</xdr:col>
      <xdr:colOff>500842</xdr:colOff>
      <xdr:row>69</xdr:row>
      <xdr:rowOff>24664</xdr:rowOff>
    </xdr:from>
    <xdr:to>
      <xdr:col>7</xdr:col>
      <xdr:colOff>309220</xdr:colOff>
      <xdr:row>70</xdr:row>
      <xdr:rowOff>38671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8625107" y="17505840"/>
          <a:ext cx="494738" cy="2521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1400" b="1">
              <a:solidFill>
                <a:srgbClr val="FF0000"/>
              </a:solidFill>
            </a:rPr>
            <a:t>L1</a:t>
          </a:r>
        </a:p>
      </xdr:txBody>
    </xdr:sp>
    <xdr:clientData/>
  </xdr:twoCellAnchor>
  <xdr:twoCellAnchor>
    <xdr:from>
      <xdr:col>1</xdr:col>
      <xdr:colOff>4323168</xdr:colOff>
      <xdr:row>69</xdr:row>
      <xdr:rowOff>36986</xdr:rowOff>
    </xdr:from>
    <xdr:to>
      <xdr:col>2</xdr:col>
      <xdr:colOff>377575</xdr:colOff>
      <xdr:row>70</xdr:row>
      <xdr:rowOff>50993</xdr:rowOff>
    </xdr:to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4827433" y="17518162"/>
          <a:ext cx="494738" cy="2521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1400" b="1">
              <a:solidFill>
                <a:srgbClr val="FF0000"/>
              </a:solidFill>
            </a:rPr>
            <a:t>L1</a:t>
          </a:r>
        </a:p>
      </xdr:txBody>
    </xdr:sp>
    <xdr:clientData/>
  </xdr:twoCellAnchor>
  <xdr:twoCellAnchor>
    <xdr:from>
      <xdr:col>3</xdr:col>
      <xdr:colOff>56028</xdr:colOff>
      <xdr:row>82</xdr:row>
      <xdr:rowOff>115583</xdr:rowOff>
    </xdr:from>
    <xdr:to>
      <xdr:col>5</xdr:col>
      <xdr:colOff>378197</xdr:colOff>
      <xdr:row>83</xdr:row>
      <xdr:rowOff>115583</xdr:rowOff>
    </xdr:to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5911102" y="20706392"/>
          <a:ext cx="1834963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1400" b="1">
              <a:solidFill>
                <a:srgbClr val="FF0000"/>
              </a:solidFill>
            </a:rPr>
            <a:t>Profile</a:t>
          </a:r>
        </a:p>
      </xdr:txBody>
    </xdr:sp>
    <xdr:clientData/>
  </xdr:twoCellAnchor>
  <xdr:twoCellAnchor>
    <xdr:from>
      <xdr:col>4</xdr:col>
      <xdr:colOff>121014</xdr:colOff>
      <xdr:row>69</xdr:row>
      <xdr:rowOff>36994</xdr:rowOff>
    </xdr:from>
    <xdr:to>
      <xdr:col>4</xdr:col>
      <xdr:colOff>615752</xdr:colOff>
      <xdr:row>70</xdr:row>
      <xdr:rowOff>51001</xdr:rowOff>
    </xdr:to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6760499" y="17518170"/>
          <a:ext cx="494738" cy="2521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1400" b="1">
              <a:solidFill>
                <a:srgbClr val="FF0000"/>
              </a:solidFill>
            </a:rPr>
            <a:t>L1</a:t>
          </a:r>
        </a:p>
      </xdr:txBody>
    </xdr:sp>
    <xdr:clientData/>
  </xdr:twoCellAnchor>
  <xdr:twoCellAnchor>
    <xdr:from>
      <xdr:col>7</xdr:col>
      <xdr:colOff>210640</xdr:colOff>
      <xdr:row>39</xdr:row>
      <xdr:rowOff>98051</xdr:rowOff>
    </xdr:from>
    <xdr:to>
      <xdr:col>11</xdr:col>
      <xdr:colOff>543334</xdr:colOff>
      <xdr:row>39</xdr:row>
      <xdr:rowOff>98051</xdr:rowOff>
    </xdr:to>
    <xdr:cxnSp macro="">
      <xdr:nvCxnSpPr>
        <xdr:cNvPr id="102" name="Straight Arrow Connector 10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CxnSpPr/>
      </xdr:nvCxnSpPr>
      <xdr:spPr bwMode="auto">
        <a:xfrm>
          <a:off x="9021265" y="10435477"/>
          <a:ext cx="421273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ln w="28575"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34"/>
  <sheetViews>
    <sheetView tabSelected="1" topLeftCell="A15" zoomScale="68" zoomScaleNormal="68" workbookViewId="0">
      <selection activeCell="R132" sqref="R132"/>
    </sheetView>
  </sheetViews>
  <sheetFormatPr defaultRowHeight="18.75" x14ac:dyDescent="0.3"/>
  <cols>
    <col min="1" max="1" width="7.5703125" style="193" customWidth="1"/>
    <col min="2" max="2" width="66.5703125" style="6" customWidth="1"/>
    <col min="3" max="3" width="13.5703125" style="6" customWidth="1"/>
    <col min="4" max="4" width="11.85546875" style="6" customWidth="1"/>
    <col min="5" max="5" width="11" style="6" customWidth="1"/>
    <col min="6" max="6" width="11.28515625" style="15" customWidth="1"/>
    <col min="7" max="7" width="10.28515625" style="6" bestFit="1" customWidth="1"/>
    <col min="8" max="8" width="12.7109375" style="6" customWidth="1"/>
    <col min="9" max="9" width="20.85546875" style="6" customWidth="1"/>
    <col min="10" max="10" width="15.28515625" style="6" bestFit="1" customWidth="1"/>
    <col min="11" max="11" width="9.140625" style="6"/>
    <col min="12" max="12" width="9.140625" style="6" customWidth="1"/>
    <col min="13" max="13" width="9.140625" style="6"/>
    <col min="14" max="14" width="8.5703125" style="6" customWidth="1"/>
    <col min="15" max="15" width="9.140625" style="6" hidden="1" customWidth="1"/>
    <col min="16" max="16384" width="9.140625" style="6"/>
  </cols>
  <sheetData>
    <row r="1" spans="1:15" ht="41.25" customHeight="1" thickBot="1" x14ac:dyDescent="0.35">
      <c r="A1" s="165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4"/>
      <c r="L1" s="4"/>
      <c r="M1" s="4"/>
      <c r="N1" s="4"/>
      <c r="O1" s="5"/>
    </row>
    <row r="2" spans="1:15" ht="61.5" thickBot="1" x14ac:dyDescent="0.35">
      <c r="A2" s="190" t="s">
        <v>18</v>
      </c>
      <c r="B2" s="2" t="s">
        <v>11</v>
      </c>
      <c r="C2" s="1" t="s">
        <v>15</v>
      </c>
      <c r="D2" s="1" t="s">
        <v>14</v>
      </c>
      <c r="E2" s="163" t="s">
        <v>19</v>
      </c>
      <c r="F2" s="164"/>
    </row>
    <row r="3" spans="1:15" ht="19.5" thickBot="1" x14ac:dyDescent="0.35">
      <c r="A3" s="191">
        <v>1</v>
      </c>
      <c r="B3" s="9" t="s">
        <v>29</v>
      </c>
      <c r="C3" s="10">
        <v>6</v>
      </c>
      <c r="D3" s="8">
        <v>0.6</v>
      </c>
      <c r="E3" s="171">
        <v>0.6</v>
      </c>
      <c r="F3" s="172"/>
      <c r="G3" s="11"/>
      <c r="H3" s="11"/>
      <c r="I3" s="11"/>
      <c r="J3" s="11"/>
      <c r="K3" s="11"/>
      <c r="L3" s="11"/>
      <c r="M3" s="11"/>
      <c r="N3" s="4"/>
      <c r="O3" s="4"/>
    </row>
    <row r="4" spans="1:15" ht="19.5" thickBot="1" x14ac:dyDescent="0.35">
      <c r="A4" s="191">
        <v>2</v>
      </c>
      <c r="B4" s="7" t="s">
        <v>30</v>
      </c>
      <c r="C4" s="8">
        <v>1.7</v>
      </c>
      <c r="D4" s="8">
        <v>0.6</v>
      </c>
      <c r="E4" s="171">
        <v>0.6</v>
      </c>
      <c r="F4" s="172"/>
    </row>
    <row r="5" spans="1:15" ht="19.5" thickBot="1" x14ac:dyDescent="0.35">
      <c r="A5" s="191">
        <v>3</v>
      </c>
      <c r="B5" s="7" t="s">
        <v>44</v>
      </c>
      <c r="C5" s="37"/>
      <c r="D5" s="8">
        <v>0.6</v>
      </c>
      <c r="E5" s="91"/>
      <c r="F5" s="95"/>
      <c r="H5" s="88"/>
    </row>
    <row r="6" spans="1:15" ht="19.5" thickBot="1" x14ac:dyDescent="0.35">
      <c r="A6" s="191">
        <v>4</v>
      </c>
      <c r="B6" s="7" t="s">
        <v>45</v>
      </c>
      <c r="C6" s="8">
        <v>2.87</v>
      </c>
      <c r="D6" s="85"/>
      <c r="E6" s="90"/>
      <c r="F6" s="84"/>
    </row>
    <row r="7" spans="1:15" ht="19.5" thickBot="1" x14ac:dyDescent="0.35">
      <c r="A7" s="191">
        <v>5</v>
      </c>
      <c r="B7" s="7" t="s">
        <v>46</v>
      </c>
      <c r="C7" s="8">
        <v>2.72</v>
      </c>
      <c r="D7" s="85"/>
      <c r="E7" s="84"/>
      <c r="F7" s="91"/>
    </row>
    <row r="8" spans="1:15" ht="19.5" thickBot="1" x14ac:dyDescent="0.35">
      <c r="A8" s="191">
        <v>6</v>
      </c>
      <c r="B8" s="7" t="s">
        <v>47</v>
      </c>
      <c r="C8" s="131"/>
      <c r="D8" s="8">
        <v>0.6</v>
      </c>
      <c r="E8" s="84"/>
      <c r="F8" s="84"/>
    </row>
    <row r="9" spans="1:15" ht="19.5" thickBot="1" x14ac:dyDescent="0.35">
      <c r="A9" s="191">
        <v>7</v>
      </c>
      <c r="B9" s="7" t="s">
        <v>48</v>
      </c>
      <c r="C9" s="132"/>
      <c r="D9" s="8">
        <v>1.6</v>
      </c>
      <c r="E9" s="85"/>
      <c r="F9" s="84"/>
    </row>
    <row r="10" spans="1:15" ht="19.5" thickBot="1" x14ac:dyDescent="0.35">
      <c r="A10" s="191">
        <v>8</v>
      </c>
      <c r="B10" s="7" t="s">
        <v>49</v>
      </c>
      <c r="C10" s="8">
        <v>0.13</v>
      </c>
      <c r="D10" s="134"/>
      <c r="E10" s="84"/>
      <c r="F10" s="47"/>
    </row>
    <row r="11" spans="1:15" ht="19.5" thickBot="1" x14ac:dyDescent="0.35">
      <c r="A11" s="191">
        <v>9</v>
      </c>
      <c r="B11" s="7" t="s">
        <v>50</v>
      </c>
      <c r="C11" s="8">
        <v>2.3199999999999998</v>
      </c>
      <c r="D11" s="92"/>
      <c r="E11" s="84"/>
      <c r="F11" s="84"/>
      <c r="G11" s="139"/>
    </row>
    <row r="12" spans="1:15" ht="19.5" thickBot="1" x14ac:dyDescent="0.35">
      <c r="A12" s="191">
        <v>10</v>
      </c>
      <c r="B12" s="7" t="s">
        <v>57</v>
      </c>
      <c r="C12" s="8">
        <v>0.6</v>
      </c>
      <c r="D12" s="92"/>
      <c r="E12" s="84"/>
      <c r="F12" s="84"/>
      <c r="G12" s="139"/>
    </row>
    <row r="13" spans="1:15" ht="19.5" thickBot="1" x14ac:dyDescent="0.35">
      <c r="A13" s="191">
        <v>11</v>
      </c>
      <c r="B13" s="7" t="s">
        <v>52</v>
      </c>
      <c r="C13" s="8">
        <v>0.8</v>
      </c>
      <c r="D13" s="85"/>
      <c r="E13" s="85"/>
      <c r="F13" s="84"/>
    </row>
    <row r="14" spans="1:15" ht="19.5" thickBot="1" x14ac:dyDescent="0.35">
      <c r="A14" s="191">
        <v>12</v>
      </c>
      <c r="B14" s="7" t="s">
        <v>53</v>
      </c>
      <c r="C14" s="8">
        <v>1.2</v>
      </c>
      <c r="D14" s="85"/>
      <c r="E14" s="136"/>
      <c r="F14" s="135"/>
    </row>
    <row r="15" spans="1:15" ht="19.5" thickBot="1" x14ac:dyDescent="0.35">
      <c r="A15" s="191">
        <v>13</v>
      </c>
      <c r="B15" s="7" t="s">
        <v>39</v>
      </c>
      <c r="C15" s="141">
        <v>5.2</v>
      </c>
      <c r="D15" s="144"/>
      <c r="E15" s="8">
        <v>0.6</v>
      </c>
      <c r="F15" s="145"/>
    </row>
    <row r="16" spans="1:15" ht="19.5" thickBot="1" x14ac:dyDescent="0.35">
      <c r="A16" s="191">
        <v>14</v>
      </c>
      <c r="B16" s="9" t="s">
        <v>59</v>
      </c>
      <c r="C16" s="10">
        <v>2.7</v>
      </c>
      <c r="D16" s="143"/>
      <c r="E16" s="146"/>
      <c r="F16" s="137"/>
      <c r="G16" s="11"/>
      <c r="H16" s="11"/>
      <c r="I16" s="11"/>
      <c r="J16" s="11"/>
      <c r="K16" s="11"/>
      <c r="L16" s="11"/>
      <c r="M16" s="11"/>
      <c r="N16" s="4"/>
      <c r="O16" s="4"/>
    </row>
    <row r="17" spans="1:15" ht="19.5" thickBot="1" x14ac:dyDescent="0.35">
      <c r="A17" s="191">
        <v>15</v>
      </c>
      <c r="B17" s="9" t="s">
        <v>60</v>
      </c>
      <c r="C17" s="133"/>
      <c r="D17" s="10">
        <f>C4</f>
        <v>1.7</v>
      </c>
      <c r="E17" s="142"/>
      <c r="F17" s="126"/>
      <c r="G17" s="11"/>
      <c r="H17" s="11"/>
      <c r="I17" s="11"/>
      <c r="J17" s="11"/>
      <c r="K17" s="11"/>
      <c r="L17" s="11"/>
      <c r="M17" s="11"/>
      <c r="N17" s="4"/>
      <c r="O17" s="4"/>
    </row>
    <row r="18" spans="1:15" ht="19.5" thickBot="1" x14ac:dyDescent="0.35">
      <c r="A18" s="191">
        <v>16</v>
      </c>
      <c r="B18" s="9" t="s">
        <v>61</v>
      </c>
      <c r="C18" s="57"/>
      <c r="D18" s="10">
        <v>0.15</v>
      </c>
      <c r="E18" s="147"/>
      <c r="F18" s="138"/>
      <c r="G18" s="11"/>
      <c r="H18" s="11"/>
      <c r="I18" s="11"/>
      <c r="J18" s="11"/>
      <c r="K18" s="11"/>
      <c r="L18" s="11"/>
      <c r="M18" s="11"/>
      <c r="N18" s="4"/>
      <c r="O18" s="4"/>
    </row>
    <row r="19" spans="1:15" x14ac:dyDescent="0.3">
      <c r="A19" s="191"/>
      <c r="B19" s="9"/>
      <c r="D19" s="13"/>
      <c r="E19" s="13"/>
      <c r="F19" s="11"/>
      <c r="G19" s="11"/>
      <c r="H19" s="11"/>
      <c r="I19" s="11"/>
      <c r="J19" s="11"/>
      <c r="K19" s="11"/>
      <c r="L19" s="11"/>
      <c r="M19" s="11"/>
      <c r="N19" s="4"/>
      <c r="O19" s="4"/>
    </row>
    <row r="20" spans="1:15" x14ac:dyDescent="0.3">
      <c r="A20" s="191"/>
      <c r="B20" s="9"/>
      <c r="C20" s="140"/>
      <c r="D20" s="13"/>
      <c r="E20" s="13"/>
      <c r="F20" s="11"/>
      <c r="G20" s="11"/>
      <c r="H20" s="11"/>
      <c r="I20" s="11"/>
      <c r="J20" s="11"/>
      <c r="K20" s="11"/>
      <c r="L20" s="11"/>
      <c r="M20" s="11"/>
      <c r="N20" s="4"/>
      <c r="O20" s="4"/>
    </row>
    <row r="21" spans="1:15" x14ac:dyDescent="0.3">
      <c r="A21" s="192"/>
      <c r="B21" s="65"/>
      <c r="C21" s="65"/>
      <c r="D21" s="65"/>
      <c r="E21" s="65"/>
      <c r="F21" s="65"/>
      <c r="G21" s="65"/>
      <c r="H21" s="65"/>
      <c r="I21" s="65"/>
      <c r="K21" s="11"/>
      <c r="L21" s="11"/>
      <c r="M21" s="11"/>
      <c r="N21" s="4"/>
      <c r="O21" s="4"/>
    </row>
    <row r="22" spans="1:15" x14ac:dyDescent="0.3">
      <c r="A22" s="192"/>
      <c r="B22" s="14"/>
      <c r="C22" s="13"/>
      <c r="D22" s="13"/>
      <c r="E22" s="51">
        <v>0.13</v>
      </c>
      <c r="F22" s="11"/>
      <c r="G22" s="51">
        <f>C6</f>
        <v>2.87</v>
      </c>
      <c r="H22" s="11"/>
      <c r="I22" s="168"/>
      <c r="J22" s="168"/>
      <c r="K22" s="168"/>
      <c r="L22" s="168"/>
      <c r="M22" s="11"/>
      <c r="N22" s="4"/>
      <c r="O22" s="4"/>
    </row>
    <row r="23" spans="1:15" x14ac:dyDescent="0.3">
      <c r="A23" s="192"/>
      <c r="B23" s="13"/>
      <c r="C23" s="13"/>
      <c r="D23" s="13"/>
      <c r="E23" s="13"/>
      <c r="F23" s="11"/>
      <c r="G23" s="11"/>
      <c r="H23" s="11"/>
      <c r="I23" s="168"/>
      <c r="J23" s="168"/>
      <c r="K23" s="168"/>
      <c r="L23" s="168"/>
      <c r="M23" s="11"/>
      <c r="N23" s="4"/>
      <c r="O23" s="4"/>
    </row>
    <row r="24" spans="1:15" x14ac:dyDescent="0.3">
      <c r="A24" s="192"/>
      <c r="B24" s="13"/>
      <c r="C24" s="13"/>
      <c r="D24" s="13"/>
      <c r="E24" s="13"/>
      <c r="F24" s="11"/>
      <c r="G24" s="11"/>
      <c r="H24" s="11"/>
      <c r="I24" s="89">
        <f>D5</f>
        <v>0.6</v>
      </c>
      <c r="J24" s="59"/>
      <c r="K24" s="60"/>
      <c r="L24" s="59"/>
      <c r="M24" s="11"/>
      <c r="N24" s="4"/>
      <c r="O24" s="4"/>
    </row>
    <row r="25" spans="1:15" x14ac:dyDescent="0.3">
      <c r="A25" s="192"/>
      <c r="B25" s="13"/>
      <c r="C25" s="12"/>
      <c r="D25" s="13"/>
      <c r="E25" s="13"/>
      <c r="F25" s="11"/>
      <c r="G25" s="12" t="s">
        <v>31</v>
      </c>
      <c r="H25" s="11"/>
      <c r="I25" s="173"/>
      <c r="J25" s="173"/>
      <c r="K25" s="12"/>
      <c r="L25" s="11"/>
      <c r="M25" s="11"/>
      <c r="N25" s="4"/>
      <c r="O25" s="4"/>
    </row>
    <row r="26" spans="1:15" x14ac:dyDescent="0.3">
      <c r="A26" s="192"/>
      <c r="B26" s="55"/>
      <c r="C26" s="125">
        <f>C7</f>
        <v>2.72</v>
      </c>
      <c r="D26" s="13"/>
      <c r="E26" s="53">
        <f>D9</f>
        <v>1.6</v>
      </c>
      <c r="F26" s="12"/>
      <c r="G26" s="11"/>
      <c r="H26" s="11"/>
      <c r="I26" s="11"/>
      <c r="J26" s="11"/>
      <c r="K26" s="11"/>
      <c r="L26" s="11"/>
      <c r="M26" s="11"/>
      <c r="N26" s="4"/>
      <c r="O26" s="4"/>
    </row>
    <row r="27" spans="1:15" x14ac:dyDescent="0.3">
      <c r="A27" s="192"/>
      <c r="B27" s="13"/>
      <c r="C27" s="65"/>
      <c r="D27" s="78" t="s">
        <v>32</v>
      </c>
      <c r="E27" s="65"/>
      <c r="F27" s="65"/>
      <c r="G27" s="11"/>
      <c r="H27" s="11"/>
      <c r="I27" s="11"/>
      <c r="J27" s="11"/>
      <c r="K27" s="12"/>
      <c r="L27" s="11"/>
      <c r="M27" s="11"/>
      <c r="N27" s="4"/>
      <c r="O27" s="4"/>
    </row>
    <row r="28" spans="1:15" x14ac:dyDescent="0.3">
      <c r="A28" s="192"/>
      <c r="B28" s="13"/>
      <c r="C28" s="182"/>
      <c r="D28" s="182"/>
      <c r="E28" s="182"/>
      <c r="F28" s="182"/>
      <c r="G28" s="182"/>
      <c r="H28" s="11"/>
      <c r="I28" s="11"/>
      <c r="J28" s="51"/>
      <c r="K28" s="11"/>
      <c r="L28" s="11"/>
      <c r="M28" s="11"/>
      <c r="N28" s="4"/>
      <c r="O28" s="4"/>
    </row>
    <row r="29" spans="1:15" x14ac:dyDescent="0.3">
      <c r="A29" s="192"/>
      <c r="B29" s="13"/>
      <c r="C29" s="13"/>
      <c r="D29" s="12">
        <f>C11</f>
        <v>2.3199999999999998</v>
      </c>
      <c r="E29" s="54"/>
      <c r="F29" s="11"/>
      <c r="G29" s="11"/>
      <c r="H29" s="11"/>
      <c r="I29" s="12"/>
      <c r="J29" s="51"/>
      <c r="K29" s="12"/>
      <c r="L29" s="11"/>
      <c r="M29" s="11"/>
      <c r="N29" s="4"/>
      <c r="O29" s="4"/>
    </row>
    <row r="30" spans="1:15" x14ac:dyDescent="0.3">
      <c r="A30" s="192"/>
      <c r="B30" s="13"/>
      <c r="C30" s="13"/>
      <c r="D30" s="13"/>
      <c r="E30" s="13"/>
      <c r="F30" s="11"/>
      <c r="G30" s="11"/>
      <c r="H30" s="12"/>
      <c r="I30" s="11"/>
      <c r="J30" s="11"/>
      <c r="K30" s="11"/>
      <c r="L30" s="11"/>
      <c r="M30" s="11"/>
      <c r="N30" s="4"/>
      <c r="O30" s="4"/>
    </row>
    <row r="31" spans="1:15" x14ac:dyDescent="0.3">
      <c r="A31" s="192"/>
      <c r="B31" s="117">
        <f>D8</f>
        <v>0.6</v>
      </c>
      <c r="C31" s="170" t="s">
        <v>37</v>
      </c>
      <c r="D31" s="170"/>
      <c r="E31" s="170"/>
      <c r="F31" s="170"/>
      <c r="G31" s="11"/>
      <c r="H31" s="11"/>
      <c r="I31" s="169"/>
      <c r="J31" s="11"/>
      <c r="K31" s="11"/>
      <c r="L31" s="11"/>
      <c r="M31" s="11"/>
      <c r="N31" s="4"/>
      <c r="O31" s="4"/>
    </row>
    <row r="32" spans="1:15" x14ac:dyDescent="0.3">
      <c r="B32" s="16"/>
      <c r="C32" s="152"/>
      <c r="D32" s="152"/>
      <c r="E32" s="152"/>
      <c r="F32" s="152"/>
      <c r="G32" s="51"/>
      <c r="I32" s="169"/>
    </row>
    <row r="33" spans="2:11" x14ac:dyDescent="0.3">
      <c r="B33" s="17"/>
      <c r="C33" s="17"/>
      <c r="D33" s="188"/>
      <c r="E33" s="188"/>
      <c r="F33" s="188"/>
      <c r="K33" s="12"/>
    </row>
    <row r="34" spans="2:11" x14ac:dyDescent="0.3">
      <c r="B34" s="17"/>
      <c r="C34" s="14">
        <f>C12</f>
        <v>0.6</v>
      </c>
      <c r="D34" s="61"/>
      <c r="E34" s="61"/>
      <c r="F34" s="61"/>
      <c r="K34" s="12"/>
    </row>
    <row r="35" spans="2:11" x14ac:dyDescent="0.3">
      <c r="B35" s="17"/>
      <c r="C35" s="89"/>
      <c r="D35" s="61"/>
      <c r="E35" s="61"/>
      <c r="F35" s="61"/>
      <c r="K35" s="12"/>
    </row>
    <row r="36" spans="2:11" x14ac:dyDescent="0.3">
      <c r="C36" s="174" t="s">
        <v>55</v>
      </c>
      <c r="D36" s="174"/>
      <c r="E36" s="174"/>
      <c r="F36" s="174"/>
      <c r="K36" s="12"/>
    </row>
    <row r="37" spans="2:11" x14ac:dyDescent="0.3">
      <c r="B37" s="17"/>
      <c r="C37" s="17"/>
      <c r="D37" s="61"/>
      <c r="E37" s="61"/>
      <c r="F37" s="61"/>
      <c r="K37" s="12"/>
    </row>
    <row r="38" spans="2:11" x14ac:dyDescent="0.3">
      <c r="B38" s="17"/>
      <c r="C38" s="17"/>
      <c r="D38" s="61"/>
      <c r="E38" s="61"/>
      <c r="F38" s="61"/>
      <c r="K38" s="12"/>
    </row>
    <row r="39" spans="2:11" x14ac:dyDescent="0.3">
      <c r="B39" s="17"/>
      <c r="C39" s="12"/>
      <c r="D39" s="61"/>
      <c r="E39" s="61"/>
      <c r="F39" s="61"/>
      <c r="I39" s="148">
        <f>E22+G22</f>
        <v>3</v>
      </c>
      <c r="K39" s="12"/>
    </row>
    <row r="40" spans="2:11" x14ac:dyDescent="0.3">
      <c r="B40" s="17"/>
      <c r="C40" s="17"/>
      <c r="D40" s="53"/>
      <c r="E40" s="53"/>
      <c r="F40" s="53"/>
    </row>
    <row r="41" spans="2:11" x14ac:dyDescent="0.3">
      <c r="B41" s="56"/>
      <c r="C41" s="17"/>
      <c r="D41" s="53"/>
      <c r="E41" s="12"/>
      <c r="F41" s="53"/>
      <c r="J41" s="12"/>
    </row>
    <row r="42" spans="2:11" x14ac:dyDescent="0.3">
      <c r="B42" s="17"/>
      <c r="C42" s="17"/>
      <c r="D42" s="17"/>
      <c r="E42" s="17"/>
      <c r="H42" s="53"/>
      <c r="I42" s="18"/>
    </row>
    <row r="43" spans="2:11" x14ac:dyDescent="0.3">
      <c r="B43" s="17"/>
      <c r="C43" s="17"/>
      <c r="D43" s="17"/>
      <c r="H43" s="58"/>
    </row>
    <row r="44" spans="2:11" x14ac:dyDescent="0.3">
      <c r="B44" s="17"/>
      <c r="C44" s="17"/>
      <c r="D44" s="17"/>
      <c r="E44" s="87">
        <v>1.6</v>
      </c>
    </row>
    <row r="45" spans="2:11" x14ac:dyDescent="0.3">
      <c r="B45" s="17"/>
      <c r="C45" s="17"/>
      <c r="D45" s="17"/>
      <c r="E45" s="54"/>
      <c r="K45" s="12"/>
    </row>
    <row r="46" spans="2:11" x14ac:dyDescent="0.3">
      <c r="B46" s="17"/>
      <c r="C46" s="17"/>
      <c r="D46" s="17"/>
      <c r="E46" s="17"/>
    </row>
    <row r="47" spans="2:11" x14ac:dyDescent="0.3">
      <c r="B47" s="17"/>
      <c r="C47" s="17"/>
      <c r="D47" s="17"/>
      <c r="E47" s="17"/>
      <c r="I47" s="12"/>
    </row>
    <row r="48" spans="2:11" x14ac:dyDescent="0.3">
      <c r="B48" s="17"/>
      <c r="C48" s="17"/>
      <c r="D48" s="17"/>
      <c r="E48" s="17"/>
      <c r="I48" s="12"/>
    </row>
    <row r="49" spans="2:9" x14ac:dyDescent="0.3">
      <c r="B49" s="17"/>
      <c r="C49" s="12">
        <f>D3</f>
        <v>0.6</v>
      </c>
      <c r="D49" s="17"/>
      <c r="E49" s="17"/>
      <c r="I49" s="12"/>
    </row>
    <row r="50" spans="2:9" x14ac:dyDescent="0.3">
      <c r="B50" s="17"/>
      <c r="C50" s="17"/>
      <c r="D50" s="17"/>
      <c r="E50" s="17"/>
      <c r="I50" s="12"/>
    </row>
    <row r="51" spans="2:9" x14ac:dyDescent="0.3">
      <c r="B51" s="17"/>
      <c r="C51" s="17"/>
      <c r="D51" s="17"/>
      <c r="E51" s="75">
        <v>0.6</v>
      </c>
      <c r="I51" s="12"/>
    </row>
    <row r="52" spans="2:9" x14ac:dyDescent="0.3">
      <c r="B52" s="17"/>
      <c r="C52" s="17"/>
      <c r="D52" s="17"/>
      <c r="E52" s="51">
        <f>C13</f>
        <v>0.8</v>
      </c>
      <c r="G52" s="86"/>
      <c r="I52" s="12"/>
    </row>
    <row r="53" spans="2:9" x14ac:dyDescent="0.3">
      <c r="B53" s="17"/>
      <c r="C53" s="17"/>
      <c r="D53" s="17"/>
      <c r="E53" s="51">
        <f>C14</f>
        <v>1.2</v>
      </c>
      <c r="I53" s="12"/>
    </row>
    <row r="54" spans="2:9" x14ac:dyDescent="0.3">
      <c r="B54" s="17"/>
      <c r="C54" s="12">
        <v>6</v>
      </c>
      <c r="D54" s="17"/>
      <c r="I54" s="12"/>
    </row>
    <row r="55" spans="2:9" x14ac:dyDescent="0.3">
      <c r="B55" s="17"/>
      <c r="C55" s="12"/>
      <c r="D55" s="17"/>
      <c r="E55" s="17"/>
      <c r="I55" s="12"/>
    </row>
    <row r="56" spans="2:9" x14ac:dyDescent="0.3">
      <c r="B56" s="17"/>
      <c r="C56" s="150" t="s">
        <v>56</v>
      </c>
      <c r="D56" s="150"/>
      <c r="E56" s="150"/>
      <c r="F56" s="150"/>
      <c r="I56" s="12"/>
    </row>
    <row r="57" spans="2:9" x14ac:dyDescent="0.3">
      <c r="B57" s="17"/>
      <c r="C57" s="17"/>
      <c r="D57" s="17"/>
      <c r="E57" s="17"/>
      <c r="I57" s="12"/>
    </row>
    <row r="58" spans="2:9" x14ac:dyDescent="0.3">
      <c r="B58" s="17"/>
      <c r="C58" s="17"/>
      <c r="D58" s="17"/>
      <c r="E58" s="17"/>
      <c r="I58" s="12"/>
    </row>
    <row r="59" spans="2:9" x14ac:dyDescent="0.3">
      <c r="B59" s="17"/>
      <c r="C59" s="17"/>
      <c r="D59" s="17"/>
      <c r="E59" s="51">
        <f>C4+C4+E3+E3+E3</f>
        <v>5.1999999999999993</v>
      </c>
      <c r="I59" s="12"/>
    </row>
    <row r="60" spans="2:9" x14ac:dyDescent="0.3">
      <c r="B60" s="17"/>
      <c r="C60" s="17"/>
      <c r="D60" s="17"/>
      <c r="E60" s="17"/>
      <c r="G60" s="182">
        <f>E3</f>
        <v>0.6</v>
      </c>
      <c r="H60" s="182"/>
    </row>
    <row r="61" spans="2:9" x14ac:dyDescent="0.3">
      <c r="B61" s="116">
        <f>E15</f>
        <v>0.6</v>
      </c>
      <c r="C61" s="17"/>
      <c r="D61" s="181" t="s">
        <v>42</v>
      </c>
      <c r="E61" s="181"/>
      <c r="F61" s="181"/>
    </row>
    <row r="62" spans="2:9" x14ac:dyDescent="0.3">
      <c r="B62" s="17"/>
      <c r="C62" s="17"/>
      <c r="D62" s="17"/>
      <c r="E62" s="17"/>
    </row>
    <row r="63" spans="2:9" x14ac:dyDescent="0.3">
      <c r="B63" s="17"/>
      <c r="C63" s="17"/>
      <c r="D63" s="17"/>
      <c r="E63" s="17"/>
    </row>
    <row r="64" spans="2:9" x14ac:dyDescent="0.3">
      <c r="B64" s="17"/>
      <c r="C64" s="17"/>
      <c r="D64" s="17"/>
      <c r="E64" s="17"/>
    </row>
    <row r="65" spans="2:9" x14ac:dyDescent="0.3">
      <c r="B65" s="17"/>
      <c r="C65" s="17"/>
      <c r="D65" s="17"/>
      <c r="E65" s="17"/>
    </row>
    <row r="66" spans="2:9" x14ac:dyDescent="0.3">
      <c r="B66" s="17"/>
      <c r="C66" s="17"/>
      <c r="D66" s="17"/>
      <c r="E66" s="17"/>
    </row>
    <row r="67" spans="2:9" x14ac:dyDescent="0.3">
      <c r="B67" s="116">
        <f>C16</f>
        <v>2.7</v>
      </c>
      <c r="C67" s="53"/>
      <c r="D67" s="17"/>
      <c r="E67" s="12"/>
      <c r="H67" s="53"/>
    </row>
    <row r="68" spans="2:9" x14ac:dyDescent="0.3">
      <c r="B68" s="17"/>
      <c r="C68" s="17"/>
      <c r="D68" s="17"/>
      <c r="E68" s="17"/>
    </row>
    <row r="69" spans="2:9" x14ac:dyDescent="0.3">
      <c r="B69" s="17"/>
      <c r="C69" s="17"/>
      <c r="D69" s="17"/>
      <c r="E69" s="17"/>
    </row>
    <row r="70" spans="2:9" x14ac:dyDescent="0.3">
      <c r="B70" s="17"/>
      <c r="C70" s="17"/>
      <c r="D70" s="17"/>
      <c r="E70" s="17"/>
    </row>
    <row r="71" spans="2:9" x14ac:dyDescent="0.3">
      <c r="B71" s="17"/>
      <c r="C71" s="17"/>
      <c r="D71" s="17"/>
      <c r="E71" s="17"/>
      <c r="H71" s="78">
        <f>C3</f>
        <v>6</v>
      </c>
      <c r="I71" s="79">
        <f>C3+E15+E15</f>
        <v>7.1999999999999993</v>
      </c>
    </row>
    <row r="72" spans="2:9" x14ac:dyDescent="0.3">
      <c r="B72" s="116">
        <f>E4</f>
        <v>0.6</v>
      </c>
      <c r="C72" s="17"/>
      <c r="D72" s="53" t="s">
        <v>30</v>
      </c>
      <c r="E72" s="17"/>
      <c r="F72" s="77" t="s">
        <v>30</v>
      </c>
      <c r="H72" s="53"/>
    </row>
    <row r="73" spans="2:9" x14ac:dyDescent="0.3">
      <c r="B73" s="17"/>
      <c r="C73" s="17"/>
      <c r="D73" s="17"/>
      <c r="E73" s="17"/>
    </row>
    <row r="74" spans="2:9" x14ac:dyDescent="0.3">
      <c r="B74" s="17"/>
      <c r="C74" s="17"/>
      <c r="D74" s="17"/>
      <c r="E74" s="17"/>
    </row>
    <row r="75" spans="2:9" x14ac:dyDescent="0.3">
      <c r="B75" s="17"/>
      <c r="C75" s="17"/>
      <c r="D75" s="17"/>
      <c r="E75" s="17"/>
    </row>
    <row r="76" spans="2:9" ht="19.5" customHeight="1" x14ac:dyDescent="0.3">
      <c r="B76" s="17"/>
      <c r="C76" s="17"/>
      <c r="D76" s="17"/>
      <c r="E76" s="17"/>
    </row>
    <row r="77" spans="2:9" x14ac:dyDescent="0.3">
      <c r="B77" s="17"/>
      <c r="C77" s="17"/>
      <c r="D77" s="17"/>
      <c r="E77" s="17"/>
    </row>
    <row r="78" spans="2:9" x14ac:dyDescent="0.3">
      <c r="B78" s="116">
        <f>C16</f>
        <v>2.7</v>
      </c>
      <c r="C78" s="17"/>
      <c r="D78" s="17"/>
      <c r="E78" s="17"/>
    </row>
    <row r="79" spans="2:9" x14ac:dyDescent="0.3">
      <c r="B79" s="17"/>
      <c r="C79" s="17"/>
      <c r="D79" s="17"/>
      <c r="E79" s="17"/>
    </row>
    <row r="80" spans="2:9" x14ac:dyDescent="0.3">
      <c r="B80" s="17"/>
      <c r="C80" s="17"/>
      <c r="D80" s="17"/>
      <c r="E80" s="17"/>
    </row>
    <row r="81" spans="1:22" x14ac:dyDescent="0.3">
      <c r="B81" s="17"/>
      <c r="C81" s="17"/>
      <c r="D81" s="17"/>
      <c r="E81" s="17"/>
    </row>
    <row r="82" spans="1:22" x14ac:dyDescent="0.3">
      <c r="B82" s="17"/>
      <c r="C82" s="17"/>
      <c r="D82" s="17"/>
      <c r="E82" s="17"/>
      <c r="J82" s="77"/>
    </row>
    <row r="83" spans="1:22" x14ac:dyDescent="0.3">
      <c r="B83" s="118">
        <f>D4</f>
        <v>0.6</v>
      </c>
      <c r="C83" s="17"/>
      <c r="D83" s="17"/>
      <c r="E83" s="17"/>
    </row>
    <row r="84" spans="1:22" x14ac:dyDescent="0.3">
      <c r="B84" s="17"/>
      <c r="C84" s="17"/>
      <c r="D84" s="17"/>
      <c r="E84" s="17"/>
    </row>
    <row r="85" spans="1:22" x14ac:dyDescent="0.3">
      <c r="B85" s="78"/>
      <c r="C85" s="125"/>
      <c r="D85" s="17"/>
      <c r="E85" s="17"/>
      <c r="H85" s="51"/>
    </row>
    <row r="86" spans="1:22" x14ac:dyDescent="0.3">
      <c r="B86" s="17"/>
      <c r="D86" s="17"/>
      <c r="E86" s="17"/>
      <c r="F86" s="130">
        <f>C4</f>
        <v>1.7</v>
      </c>
    </row>
    <row r="87" spans="1:22" x14ac:dyDescent="0.3">
      <c r="B87" s="17"/>
      <c r="C87" s="17"/>
      <c r="D87" s="17"/>
      <c r="E87" s="53">
        <f>C4+C4+E3</f>
        <v>4</v>
      </c>
    </row>
    <row r="88" spans="1:22" x14ac:dyDescent="0.3">
      <c r="B88" s="53"/>
      <c r="C88" s="17"/>
      <c r="D88" s="17"/>
      <c r="E88" s="17"/>
      <c r="H88" s="51"/>
    </row>
    <row r="89" spans="1:22" ht="15.75" customHeight="1" x14ac:dyDescent="0.3">
      <c r="C89" s="173" t="s">
        <v>54</v>
      </c>
      <c r="D89" s="173"/>
      <c r="E89" s="173"/>
      <c r="F89" s="173"/>
      <c r="G89" s="173"/>
    </row>
    <row r="91" spans="1:22" s="23" customFormat="1" ht="61.5" customHeight="1" x14ac:dyDescent="0.25">
      <c r="A91" s="194" t="s">
        <v>20</v>
      </c>
      <c r="B91" s="19" t="s">
        <v>0</v>
      </c>
      <c r="C91" s="20" t="s">
        <v>62</v>
      </c>
      <c r="D91" s="21" t="s">
        <v>7</v>
      </c>
      <c r="E91" s="21" t="s">
        <v>6</v>
      </c>
      <c r="F91" s="21" t="s">
        <v>5</v>
      </c>
      <c r="G91" s="22" t="s">
        <v>9</v>
      </c>
      <c r="H91" s="22" t="s">
        <v>1</v>
      </c>
      <c r="I91" s="22" t="s">
        <v>8</v>
      </c>
      <c r="J91" s="22" t="s">
        <v>4</v>
      </c>
    </row>
    <row r="92" spans="1:22" ht="98.25" thickBot="1" x14ac:dyDescent="0.35">
      <c r="A92" s="154">
        <v>1</v>
      </c>
      <c r="B92" s="24" t="s">
        <v>58</v>
      </c>
      <c r="C92" s="185"/>
      <c r="D92" s="186"/>
      <c r="E92" s="186"/>
      <c r="F92" s="186"/>
      <c r="G92" s="186"/>
      <c r="H92" s="186"/>
      <c r="I92" s="186"/>
      <c r="J92" s="187"/>
    </row>
    <row r="93" spans="1:22" ht="24" customHeight="1" thickBot="1" x14ac:dyDescent="0.35">
      <c r="A93" s="155"/>
      <c r="B93" s="73" t="s">
        <v>31</v>
      </c>
      <c r="C93" s="27">
        <v>1</v>
      </c>
      <c r="D93" s="93"/>
      <c r="E93" s="69">
        <f>(D8+D9)/2</f>
        <v>1.1000000000000001</v>
      </c>
      <c r="F93" s="70">
        <f>C6</f>
        <v>2.87</v>
      </c>
      <c r="G93" s="40">
        <f>C93*E93*F93</f>
        <v>3.1570000000000005</v>
      </c>
      <c r="H93" s="34" t="s">
        <v>21</v>
      </c>
      <c r="I93" s="62"/>
      <c r="J93" s="6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</row>
    <row r="94" spans="1:22" ht="24" customHeight="1" thickBot="1" x14ac:dyDescent="0.35">
      <c r="A94" s="155"/>
      <c r="B94" s="73" t="s">
        <v>32</v>
      </c>
      <c r="C94" s="27">
        <v>1</v>
      </c>
      <c r="D94" s="93"/>
      <c r="E94" s="82">
        <f>(C10+C11)/2</f>
        <v>1.2249999999999999</v>
      </c>
      <c r="F94" s="70">
        <f>D9</f>
        <v>1.6</v>
      </c>
      <c r="G94" s="28">
        <f>C94*E94*F94</f>
        <v>1.96</v>
      </c>
      <c r="H94" s="34" t="s">
        <v>21</v>
      </c>
      <c r="I94" s="62"/>
      <c r="J94" s="63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</row>
    <row r="95" spans="1:22" ht="24" customHeight="1" thickBot="1" x14ac:dyDescent="0.35">
      <c r="A95" s="155"/>
      <c r="B95" s="73" t="s">
        <v>37</v>
      </c>
      <c r="C95" s="27">
        <v>1</v>
      </c>
      <c r="D95" s="206"/>
      <c r="E95" s="82">
        <f>(D8+C11)/2</f>
        <v>1.46</v>
      </c>
      <c r="F95" s="70">
        <f>D8</f>
        <v>0.6</v>
      </c>
      <c r="G95" s="40">
        <f>C95*F95*E95</f>
        <v>0.876</v>
      </c>
      <c r="H95" s="208" t="s">
        <v>21</v>
      </c>
      <c r="I95" s="62"/>
      <c r="J95" s="63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</row>
    <row r="96" spans="1:22" ht="24" customHeight="1" thickBot="1" x14ac:dyDescent="0.35">
      <c r="A96" s="155"/>
      <c r="B96" s="73"/>
      <c r="C96" s="105"/>
      <c r="D96" s="98"/>
      <c r="E96" s="209" t="s">
        <v>10</v>
      </c>
      <c r="F96" s="209"/>
      <c r="G96" s="210">
        <f>G93+G94+G95</f>
        <v>5.9930000000000012</v>
      </c>
      <c r="H96" s="99" t="s">
        <v>21</v>
      </c>
      <c r="I96" s="80"/>
      <c r="J96" s="63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</row>
    <row r="97" spans="1:22" ht="23.25" thickBot="1" x14ac:dyDescent="0.35">
      <c r="A97" s="155"/>
      <c r="B97" s="25" t="s">
        <v>29</v>
      </c>
      <c r="C97" s="26">
        <v>3</v>
      </c>
      <c r="D97" s="204">
        <f>C3</f>
        <v>6</v>
      </c>
      <c r="E97" s="69">
        <f>(C13+C14)/2</f>
        <v>1</v>
      </c>
      <c r="F97" s="203">
        <f>D3</f>
        <v>0.6</v>
      </c>
      <c r="G97" s="40">
        <f>(C97*D97*E97*F97)</f>
        <v>10.799999999999999</v>
      </c>
      <c r="H97" s="99" t="s">
        <v>22</v>
      </c>
      <c r="I97" s="166"/>
      <c r="J97" s="167"/>
    </row>
    <row r="98" spans="1:22" ht="23.25" thickBot="1" x14ac:dyDescent="0.35">
      <c r="A98" s="155"/>
      <c r="B98" s="29" t="s">
        <v>30</v>
      </c>
      <c r="C98" s="26">
        <v>2</v>
      </c>
      <c r="D98" s="205">
        <f>C4</f>
        <v>1.7</v>
      </c>
      <c r="E98" s="69">
        <f>(C13+C14)/2</f>
        <v>1</v>
      </c>
      <c r="F98" s="203">
        <f>D4</f>
        <v>0.6</v>
      </c>
      <c r="G98" s="40">
        <f>(C98*D98*E98*F98)</f>
        <v>2.04</v>
      </c>
      <c r="H98" s="99" t="s">
        <v>22</v>
      </c>
      <c r="I98" s="166"/>
      <c r="J98" s="167"/>
    </row>
    <row r="99" spans="1:22" ht="23.25" thickBot="1" x14ac:dyDescent="0.35">
      <c r="A99" s="155"/>
      <c r="B99" s="29" t="s">
        <v>33</v>
      </c>
      <c r="C99" s="26">
        <v>2</v>
      </c>
      <c r="D99" s="207">
        <f>G96</f>
        <v>5.9930000000000012</v>
      </c>
      <c r="E99" s="69"/>
      <c r="F99" s="203">
        <f>D3</f>
        <v>0.6</v>
      </c>
      <c r="G99" s="40">
        <f>C99*D99*F99</f>
        <v>7.1916000000000011</v>
      </c>
      <c r="H99" s="99" t="s">
        <v>22</v>
      </c>
      <c r="I99" s="166"/>
      <c r="J99" s="167"/>
    </row>
    <row r="100" spans="1:22" ht="23.25" thickBot="1" x14ac:dyDescent="0.35">
      <c r="A100" s="155"/>
      <c r="B100" s="76" t="s">
        <v>34</v>
      </c>
      <c r="C100" s="94"/>
      <c r="D100" s="83">
        <f>C3</f>
        <v>6</v>
      </c>
      <c r="E100" s="127">
        <f>I39</f>
        <v>3</v>
      </c>
      <c r="F100" s="48">
        <f>E44</f>
        <v>1.6</v>
      </c>
      <c r="G100" s="40">
        <f>0.5*D100*E100*F100</f>
        <v>14.4</v>
      </c>
      <c r="H100" s="99" t="s">
        <v>22</v>
      </c>
      <c r="I100" s="179"/>
      <c r="J100" s="180"/>
    </row>
    <row r="101" spans="1:22" ht="23.25" thickBot="1" x14ac:dyDescent="0.35">
      <c r="A101" s="155"/>
      <c r="B101" s="31" t="s">
        <v>35</v>
      </c>
      <c r="C101" s="216">
        <v>4</v>
      </c>
      <c r="D101" s="206">
        <f>C4</f>
        <v>1.7</v>
      </c>
      <c r="E101" s="28">
        <f>C16</f>
        <v>2.7</v>
      </c>
      <c r="F101" s="28">
        <f>D18</f>
        <v>0.15</v>
      </c>
      <c r="G101" s="40">
        <f>D101*F101*E101*C101</f>
        <v>2.7540000000000004</v>
      </c>
      <c r="H101" s="99" t="s">
        <v>22</v>
      </c>
      <c r="I101" s="183"/>
      <c r="J101" s="184"/>
    </row>
    <row r="102" spans="1:22" ht="22.5" x14ac:dyDescent="0.3">
      <c r="A102" s="195"/>
      <c r="B102" s="66"/>
      <c r="C102" s="67"/>
      <c r="D102" s="98"/>
      <c r="E102" s="209" t="s">
        <v>10</v>
      </c>
      <c r="F102" s="209"/>
      <c r="G102" s="211">
        <f>G97+G98+G99+G100+G101</f>
        <v>37.185600000000001</v>
      </c>
      <c r="H102" s="28" t="s">
        <v>22</v>
      </c>
      <c r="I102" s="3">
        <v>592.9</v>
      </c>
      <c r="J102" s="39">
        <f>G102*I102</f>
        <v>22047.342239999998</v>
      </c>
    </row>
    <row r="103" spans="1:22" ht="24" customHeight="1" x14ac:dyDescent="0.3">
      <c r="A103" s="154">
        <v>2</v>
      </c>
      <c r="B103" s="154" t="s">
        <v>25</v>
      </c>
      <c r="C103" s="200" t="s">
        <v>36</v>
      </c>
      <c r="D103" s="201"/>
      <c r="E103" s="201"/>
      <c r="F103" s="201"/>
      <c r="G103" s="201"/>
      <c r="H103" s="201"/>
      <c r="I103" s="201"/>
      <c r="J103" s="202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</row>
    <row r="104" spans="1:22" ht="24" customHeight="1" thickBot="1" x14ac:dyDescent="0.35">
      <c r="A104" s="155"/>
      <c r="B104" s="155"/>
      <c r="C104" s="217"/>
      <c r="D104" s="218"/>
      <c r="E104" s="218"/>
      <c r="F104" s="218"/>
      <c r="G104" s="218"/>
      <c r="H104" s="218"/>
      <c r="I104" s="218"/>
      <c r="J104" s="219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</row>
    <row r="105" spans="1:22" ht="47.25" customHeight="1" thickBot="1" x14ac:dyDescent="0.35">
      <c r="A105" s="155"/>
      <c r="B105" s="156"/>
      <c r="C105" s="217"/>
      <c r="D105" s="218"/>
      <c r="E105" s="218"/>
      <c r="F105" s="218"/>
      <c r="G105" s="218"/>
      <c r="H105" s="218"/>
      <c r="I105" s="218"/>
      <c r="J105" s="219"/>
      <c r="K105" s="30"/>
      <c r="L105" s="30"/>
      <c r="M105" s="108"/>
      <c r="N105" s="30"/>
      <c r="O105" s="30"/>
      <c r="P105" s="30"/>
      <c r="Q105" s="30"/>
      <c r="R105" s="30"/>
      <c r="S105" s="30"/>
      <c r="T105" s="30"/>
      <c r="U105" s="30"/>
      <c r="V105" s="30"/>
    </row>
    <row r="106" spans="1:22" ht="24" customHeight="1" thickBot="1" x14ac:dyDescent="0.35">
      <c r="A106" s="155"/>
      <c r="B106" s="33" t="s">
        <v>29</v>
      </c>
      <c r="C106" s="27">
        <v>3</v>
      </c>
      <c r="D106" s="206">
        <f>C3</f>
        <v>6</v>
      </c>
      <c r="E106" s="28">
        <f>E3</f>
        <v>0.6</v>
      </c>
      <c r="F106" s="69">
        <f>D3</f>
        <v>0.6</v>
      </c>
      <c r="G106" s="28">
        <f>C106*D106*E106*F106</f>
        <v>6.4799999999999995</v>
      </c>
      <c r="H106" s="28" t="s">
        <v>22</v>
      </c>
      <c r="I106" s="177"/>
      <c r="J106" s="159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</row>
    <row r="107" spans="1:22" ht="24" customHeight="1" thickBot="1" x14ac:dyDescent="0.35">
      <c r="A107" s="155"/>
      <c r="B107" s="33" t="s">
        <v>30</v>
      </c>
      <c r="C107" s="27">
        <v>2</v>
      </c>
      <c r="D107" s="206">
        <f>C4</f>
        <v>1.7</v>
      </c>
      <c r="E107" s="28">
        <f>E4</f>
        <v>0.6</v>
      </c>
      <c r="F107" s="69">
        <f>D4</f>
        <v>0.6</v>
      </c>
      <c r="G107" s="40">
        <f>C107*D107*E107*F107</f>
        <v>1.224</v>
      </c>
      <c r="H107" s="28" t="s">
        <v>22</v>
      </c>
      <c r="I107" s="178"/>
      <c r="J107" s="16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</row>
    <row r="108" spans="1:22" ht="23.25" thickBot="1" x14ac:dyDescent="0.35">
      <c r="A108" s="155"/>
      <c r="B108" s="103" t="s">
        <v>33</v>
      </c>
      <c r="C108" s="106">
        <v>2</v>
      </c>
      <c r="D108" s="199">
        <f>G96</f>
        <v>5.9930000000000012</v>
      </c>
      <c r="E108" s="35"/>
      <c r="F108" s="28">
        <f>D3</f>
        <v>0.6</v>
      </c>
      <c r="G108" s="127">
        <f>C108*D108*F108</f>
        <v>7.1916000000000011</v>
      </c>
      <c r="H108" s="28" t="s">
        <v>22</v>
      </c>
      <c r="I108" s="221"/>
      <c r="J108" s="222"/>
    </row>
    <row r="109" spans="1:22" ht="22.5" x14ac:dyDescent="0.3">
      <c r="A109" s="195"/>
      <c r="B109" s="68"/>
      <c r="C109" s="71"/>
      <c r="D109" s="62"/>
      <c r="E109" s="209" t="s">
        <v>10</v>
      </c>
      <c r="F109" s="209"/>
      <c r="G109" s="211">
        <f>G106+G107+G108</f>
        <v>14.895600000000002</v>
      </c>
      <c r="H109" s="99" t="s">
        <v>22</v>
      </c>
      <c r="I109" s="72">
        <v>5733.6</v>
      </c>
      <c r="J109" s="39">
        <f>G109*I109</f>
        <v>85405.412160000022</v>
      </c>
    </row>
    <row r="110" spans="1:22" ht="20.25" x14ac:dyDescent="0.3">
      <c r="A110" s="196">
        <v>3</v>
      </c>
      <c r="B110" s="96" t="s">
        <v>12</v>
      </c>
      <c r="C110" s="220"/>
      <c r="D110" s="220"/>
      <c r="E110" s="220"/>
      <c r="F110" s="220"/>
      <c r="G110" s="220"/>
      <c r="H110" s="220"/>
      <c r="I110" s="220"/>
      <c r="J110" s="189"/>
    </row>
    <row r="111" spans="1:22" ht="37.5" x14ac:dyDescent="0.3">
      <c r="A111" s="197"/>
      <c r="B111" s="97" t="s">
        <v>41</v>
      </c>
      <c r="C111" s="220"/>
      <c r="D111" s="220"/>
      <c r="E111" s="220"/>
      <c r="F111" s="220"/>
      <c r="G111" s="220"/>
      <c r="H111" s="220"/>
      <c r="I111" s="220"/>
      <c r="J111" s="189"/>
    </row>
    <row r="112" spans="1:22" ht="38.25" thickBot="1" x14ac:dyDescent="0.35">
      <c r="A112" s="197"/>
      <c r="B112" s="33" t="s">
        <v>40</v>
      </c>
      <c r="C112" s="220"/>
      <c r="D112" s="220"/>
      <c r="E112" s="220"/>
      <c r="F112" s="220"/>
      <c r="G112" s="220"/>
      <c r="H112" s="220"/>
      <c r="I112" s="220"/>
      <c r="J112" s="189"/>
    </row>
    <row r="113" spans="1:20" ht="23.25" thickBot="1" x14ac:dyDescent="0.35">
      <c r="A113" s="197"/>
      <c r="B113" s="49" t="s">
        <v>29</v>
      </c>
      <c r="C113" s="26">
        <v>6</v>
      </c>
      <c r="D113" s="93">
        <f>C3</f>
        <v>6</v>
      </c>
      <c r="E113" s="69"/>
      <c r="F113" s="48">
        <f>D3</f>
        <v>0.6</v>
      </c>
      <c r="G113" s="28">
        <f>C113*D113*F113</f>
        <v>21.599999999999998</v>
      </c>
      <c r="H113" s="28" t="s">
        <v>21</v>
      </c>
      <c r="I113" s="178"/>
      <c r="J113" s="160"/>
    </row>
    <row r="114" spans="1:20" ht="23.25" thickBot="1" x14ac:dyDescent="0.35">
      <c r="A114" s="197"/>
      <c r="B114" s="49" t="s">
        <v>30</v>
      </c>
      <c r="C114" s="26">
        <v>4</v>
      </c>
      <c r="D114" s="93">
        <f>C4</f>
        <v>1.7</v>
      </c>
      <c r="E114" s="69"/>
      <c r="F114" s="48">
        <f>D4</f>
        <v>0.6</v>
      </c>
      <c r="G114" s="28">
        <f>C114*D114*F114</f>
        <v>4.08</v>
      </c>
      <c r="H114" s="28" t="s">
        <v>21</v>
      </c>
      <c r="I114" s="178"/>
      <c r="J114" s="160"/>
    </row>
    <row r="115" spans="1:20" ht="23.25" thickBot="1" x14ac:dyDescent="0.35">
      <c r="A115" s="197"/>
      <c r="B115" s="49" t="s">
        <v>33</v>
      </c>
      <c r="C115" s="26">
        <v>4</v>
      </c>
      <c r="D115" s="198">
        <f>G96</f>
        <v>5.9930000000000012</v>
      </c>
      <c r="E115" s="104"/>
      <c r="F115" s="215"/>
      <c r="G115" s="112">
        <f>C115*D115</f>
        <v>23.972000000000005</v>
      </c>
      <c r="H115" s="28" t="s">
        <v>21</v>
      </c>
      <c r="I115" s="221"/>
      <c r="J115" s="222"/>
      <c r="T115" s="225"/>
    </row>
    <row r="116" spans="1:20" ht="22.5" x14ac:dyDescent="0.3">
      <c r="A116" s="197"/>
      <c r="B116" s="49"/>
      <c r="C116" s="107"/>
      <c r="D116" s="98"/>
      <c r="E116" s="209" t="s">
        <v>10</v>
      </c>
      <c r="F116" s="209"/>
      <c r="G116" s="124">
        <f>G113+G114+G115</f>
        <v>49.652000000000001</v>
      </c>
      <c r="H116" s="99" t="s">
        <v>21</v>
      </c>
      <c r="I116" s="122">
        <v>286.35000000000002</v>
      </c>
      <c r="J116" s="123">
        <f>G116*I116</f>
        <v>14217.850200000001</v>
      </c>
    </row>
    <row r="117" spans="1:20" ht="20.25" x14ac:dyDescent="0.3">
      <c r="A117" s="153">
        <v>4</v>
      </c>
      <c r="B117" s="50" t="s">
        <v>13</v>
      </c>
      <c r="C117" s="37"/>
      <c r="I117" s="151"/>
      <c r="J117" s="159"/>
    </row>
    <row r="118" spans="1:20" ht="38.25" thickBot="1" x14ac:dyDescent="0.35">
      <c r="A118" s="153"/>
      <c r="B118" s="47" t="s">
        <v>63</v>
      </c>
      <c r="C118" s="38"/>
      <c r="I118" s="152"/>
      <c r="J118" s="160"/>
    </row>
    <row r="119" spans="1:20" ht="23.25" thickBot="1" x14ac:dyDescent="0.35">
      <c r="A119" s="153"/>
      <c r="B119" s="57" t="s">
        <v>64</v>
      </c>
      <c r="C119" s="100">
        <v>2</v>
      </c>
      <c r="D119" s="35"/>
      <c r="E119" s="69">
        <f>C6+C10+C7</f>
        <v>5.7200000000000006</v>
      </c>
      <c r="F119" s="48">
        <f>E15</f>
        <v>0.6</v>
      </c>
      <c r="G119" s="40">
        <f>C119*F119*E119</f>
        <v>6.8640000000000008</v>
      </c>
      <c r="H119" s="28" t="s">
        <v>21</v>
      </c>
      <c r="I119" s="152"/>
      <c r="J119" s="160"/>
    </row>
    <row r="120" spans="1:20" ht="23.25" thickBot="1" x14ac:dyDescent="0.35">
      <c r="A120" s="153"/>
      <c r="B120" s="57" t="s">
        <v>38</v>
      </c>
      <c r="C120" s="101">
        <v>4</v>
      </c>
      <c r="D120" s="98"/>
      <c r="E120" s="28"/>
      <c r="F120" s="212">
        <f>G93+G94</f>
        <v>5.1170000000000009</v>
      </c>
      <c r="G120" s="40">
        <f>C120*F120</f>
        <v>20.468000000000004</v>
      </c>
      <c r="H120" s="99" t="s">
        <v>21</v>
      </c>
      <c r="I120" s="152"/>
      <c r="J120" s="160"/>
    </row>
    <row r="121" spans="1:20" ht="23.25" thickBot="1" x14ac:dyDescent="0.35">
      <c r="A121" s="153"/>
      <c r="B121" s="35"/>
      <c r="E121" s="209" t="s">
        <v>10</v>
      </c>
      <c r="F121" s="209"/>
      <c r="G121" s="213">
        <f>G119+G120</f>
        <v>27.332000000000004</v>
      </c>
      <c r="H121" s="99" t="s">
        <v>21</v>
      </c>
      <c r="I121" s="3">
        <v>283.8</v>
      </c>
      <c r="J121" s="39">
        <f>G121*I121</f>
        <v>7756.8216000000011</v>
      </c>
    </row>
    <row r="122" spans="1:20" ht="56.25" x14ac:dyDescent="0.3">
      <c r="A122" s="149">
        <v>5</v>
      </c>
      <c r="B122" s="49" t="s">
        <v>26</v>
      </c>
      <c r="C122" s="111">
        <v>4</v>
      </c>
      <c r="D122" s="112">
        <f>C4</f>
        <v>1.7</v>
      </c>
      <c r="E122" s="113">
        <f>C16</f>
        <v>2.7</v>
      </c>
      <c r="F122" s="110">
        <f>D18</f>
        <v>0.15</v>
      </c>
      <c r="G122" s="114">
        <f>C122*D122*E122*F122</f>
        <v>2.754</v>
      </c>
      <c r="H122" s="112" t="s">
        <v>22</v>
      </c>
      <c r="I122" s="3">
        <v>693.95</v>
      </c>
      <c r="J122" s="39">
        <f>G122*I122</f>
        <v>1911.1383000000001</v>
      </c>
    </row>
    <row r="123" spans="1:20" ht="37.5" x14ac:dyDescent="0.3">
      <c r="A123" s="149">
        <v>6</v>
      </c>
      <c r="B123" s="47" t="s">
        <v>65</v>
      </c>
      <c r="C123" s="35"/>
      <c r="D123" s="35"/>
      <c r="E123" s="57"/>
      <c r="F123" s="214"/>
      <c r="G123" s="223">
        <f>0.85*G122</f>
        <v>2.3409</v>
      </c>
      <c r="H123" s="28" t="s">
        <v>22</v>
      </c>
      <c r="I123" s="3">
        <v>700</v>
      </c>
      <c r="J123" s="39">
        <f>G123*I123</f>
        <v>1638.6299999999999</v>
      </c>
    </row>
    <row r="124" spans="1:20" ht="102" customHeight="1" x14ac:dyDescent="0.3">
      <c r="A124" s="149">
        <v>7</v>
      </c>
      <c r="B124" s="74" t="s">
        <v>51</v>
      </c>
      <c r="C124" s="102">
        <v>4</v>
      </c>
      <c r="D124" s="28">
        <f>C4</f>
        <v>1.7</v>
      </c>
      <c r="E124" s="28">
        <f>C16</f>
        <v>2.7</v>
      </c>
      <c r="F124" s="115"/>
      <c r="G124" s="224">
        <f>C124*D124*E124</f>
        <v>18.36</v>
      </c>
      <c r="H124" s="99" t="s">
        <v>21</v>
      </c>
      <c r="I124" s="3">
        <v>327.60000000000002</v>
      </c>
      <c r="J124" s="39">
        <f>I124*G124</f>
        <v>6014.7359999999999</v>
      </c>
    </row>
    <row r="125" spans="1:20" x14ac:dyDescent="0.3">
      <c r="A125" s="153">
        <v>8</v>
      </c>
      <c r="B125" s="35" t="s">
        <v>16</v>
      </c>
      <c r="J125" s="36"/>
    </row>
    <row r="126" spans="1:20" ht="23.25" thickBot="1" x14ac:dyDescent="0.35">
      <c r="A126" s="153"/>
      <c r="B126" s="31" t="s">
        <v>27</v>
      </c>
      <c r="F126" s="6"/>
      <c r="G126" s="40">
        <f>G123</f>
        <v>2.3409</v>
      </c>
      <c r="H126" s="28" t="s">
        <v>22</v>
      </c>
      <c r="I126" s="3">
        <v>741.91</v>
      </c>
      <c r="J126" s="39">
        <f>G126*I126</f>
        <v>1736.7371189999999</v>
      </c>
    </row>
    <row r="127" spans="1:20" ht="19.5" thickBot="1" x14ac:dyDescent="0.35">
      <c r="A127" s="153"/>
      <c r="B127" s="31" t="s">
        <v>28</v>
      </c>
      <c r="E127" s="120" t="s">
        <v>2</v>
      </c>
      <c r="F127" s="119" t="s">
        <v>3</v>
      </c>
      <c r="G127" s="161"/>
      <c r="H127" s="151"/>
      <c r="I127" s="151"/>
      <c r="J127" s="159"/>
    </row>
    <row r="128" spans="1:20" ht="19.5" thickBot="1" x14ac:dyDescent="0.35">
      <c r="A128" s="153"/>
      <c r="B128" s="151"/>
      <c r="E128" s="129">
        <f>G109*0.47</f>
        <v>7.0009320000000006</v>
      </c>
      <c r="F128" s="128">
        <f>G109*0.94</f>
        <v>14.001864000000001</v>
      </c>
      <c r="G128" s="162"/>
      <c r="H128" s="152"/>
      <c r="I128" s="152"/>
      <c r="J128" s="160"/>
    </row>
    <row r="129" spans="1:19" ht="19.5" thickBot="1" x14ac:dyDescent="0.35">
      <c r="A129" s="153"/>
      <c r="B129" s="152"/>
      <c r="E129" s="42">
        <f>G121*0.012</f>
        <v>0.32798400000000005</v>
      </c>
      <c r="F129" s="43"/>
      <c r="G129" s="162"/>
      <c r="H129" s="152"/>
      <c r="I129" s="152"/>
      <c r="J129" s="160"/>
    </row>
    <row r="130" spans="1:19" ht="19.5" thickBot="1" x14ac:dyDescent="0.35">
      <c r="A130" s="153"/>
      <c r="B130" s="152"/>
      <c r="E130" s="42">
        <f>G124*0.028</f>
        <v>0.51407999999999998</v>
      </c>
      <c r="F130" s="41">
        <f>G124*0.056</f>
        <v>1.02816</v>
      </c>
      <c r="G130" s="162"/>
      <c r="H130" s="152"/>
      <c r="I130" s="152"/>
      <c r="J130" s="160"/>
      <c r="S130" s="30"/>
    </row>
    <row r="131" spans="1:19" ht="21" thickBot="1" x14ac:dyDescent="0.35">
      <c r="A131" s="153"/>
      <c r="B131" s="71"/>
      <c r="C131" s="81"/>
      <c r="D131" s="121" t="s">
        <v>43</v>
      </c>
      <c r="E131" s="42">
        <f>E128+E129+E130</f>
        <v>7.8429960000000003</v>
      </c>
      <c r="F131" s="41">
        <f>F128+F130</f>
        <v>15.030024000000001</v>
      </c>
      <c r="G131" s="71"/>
      <c r="H131" s="71"/>
      <c r="I131" s="71"/>
      <c r="J131" s="64"/>
    </row>
    <row r="132" spans="1:19" ht="23.25" thickBot="1" x14ac:dyDescent="0.35">
      <c r="A132" s="153"/>
      <c r="E132" s="157" t="s">
        <v>10</v>
      </c>
      <c r="F132" s="158"/>
      <c r="G132" s="46">
        <f>E131+F131</f>
        <v>22.87302</v>
      </c>
      <c r="H132" s="99" t="s">
        <v>22</v>
      </c>
      <c r="I132" s="3">
        <v>630.74</v>
      </c>
      <c r="J132" s="39">
        <f t="shared" ref="J132" si="0">G132*I132</f>
        <v>14426.928634800001</v>
      </c>
    </row>
    <row r="133" spans="1:19" ht="38.25" thickBot="1" x14ac:dyDescent="0.35">
      <c r="A133" s="44">
        <v>9</v>
      </c>
      <c r="B133" s="47" t="s">
        <v>17</v>
      </c>
      <c r="C133" s="32"/>
      <c r="D133" s="32"/>
      <c r="E133" s="32"/>
      <c r="F133" s="109">
        <v>0.9</v>
      </c>
      <c r="G133" s="46">
        <f>G102*F133</f>
        <v>33.467040000000004</v>
      </c>
      <c r="H133" s="99" t="s">
        <v>22</v>
      </c>
      <c r="I133" s="45">
        <v>184.3</v>
      </c>
      <c r="J133" s="39">
        <f t="shared" ref="J133" si="1">G133*I133</f>
        <v>6167.975472000001</v>
      </c>
    </row>
    <row r="134" spans="1:19" ht="20.25" x14ac:dyDescent="0.3">
      <c r="B134" s="175" t="s">
        <v>23</v>
      </c>
      <c r="C134" s="175"/>
      <c r="D134" s="175"/>
      <c r="E134" s="175"/>
      <c r="F134" s="176"/>
      <c r="G134" s="176"/>
      <c r="H134" s="175"/>
      <c r="I134" s="175"/>
      <c r="J134" s="52">
        <f>SUM(J101:J133)</f>
        <v>161323.57172579999</v>
      </c>
    </row>
  </sheetData>
  <mergeCells count="47">
    <mergeCell ref="B134:I134"/>
    <mergeCell ref="I25:J25"/>
    <mergeCell ref="I100:J100"/>
    <mergeCell ref="E121:F121"/>
    <mergeCell ref="J117:J120"/>
    <mergeCell ref="E96:F96"/>
    <mergeCell ref="D61:F61"/>
    <mergeCell ref="C32:F32"/>
    <mergeCell ref="C28:G28"/>
    <mergeCell ref="I101:J101"/>
    <mergeCell ref="C92:J92"/>
    <mergeCell ref="D33:F33"/>
    <mergeCell ref="E2:F2"/>
    <mergeCell ref="A1:J1"/>
    <mergeCell ref="I97:J97"/>
    <mergeCell ref="E102:F102"/>
    <mergeCell ref="I22:L22"/>
    <mergeCell ref="I23:L23"/>
    <mergeCell ref="I31:I32"/>
    <mergeCell ref="C31:F31"/>
    <mergeCell ref="I98:J98"/>
    <mergeCell ref="I99:J99"/>
    <mergeCell ref="E3:F3"/>
    <mergeCell ref="E4:F4"/>
    <mergeCell ref="C89:G89"/>
    <mergeCell ref="C36:F36"/>
    <mergeCell ref="A125:A132"/>
    <mergeCell ref="J127:J130"/>
    <mergeCell ref="B128:B130"/>
    <mergeCell ref="I127:I130"/>
    <mergeCell ref="H127:H130"/>
    <mergeCell ref="G127:G130"/>
    <mergeCell ref="E132:F132"/>
    <mergeCell ref="C56:F56"/>
    <mergeCell ref="I117:I120"/>
    <mergeCell ref="A117:A121"/>
    <mergeCell ref="B103:B105"/>
    <mergeCell ref="E109:F109"/>
    <mergeCell ref="E116:F116"/>
    <mergeCell ref="G60:H60"/>
    <mergeCell ref="A92:A102"/>
    <mergeCell ref="A103:A109"/>
    <mergeCell ref="A110:A116"/>
    <mergeCell ref="C103:J105"/>
    <mergeCell ref="C110:J112"/>
    <mergeCell ref="I106:J108"/>
    <mergeCell ref="I113:J11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38" fitToHeight="0" orientation="portrait" r:id="rId1"/>
  <ignoredErrors>
    <ignoredError sqref="D100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Cattle Ghat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ceifcj</dc:creator>
  <cp:lastModifiedBy>user</cp:lastModifiedBy>
  <cp:lastPrinted>2023-06-01T06:41:56Z</cp:lastPrinted>
  <dcterms:created xsi:type="dcterms:W3CDTF">2023-05-27T09:02:07Z</dcterms:created>
  <dcterms:modified xsi:type="dcterms:W3CDTF">2023-06-28T07:01:52Z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2023-06-04T13:00:45Z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a55bc020-9c1c-4cc0-a5bf-924bcdba6b58</vt:lpwstr>
  </property>
  <property fmtid="{D5CDD505-2E9C-101B-9397-08002B2CF9AE}" pid="7" name="MSIP_Label_defa4170-0d19-0005-0004-bc88714345d2_ActionId">
    <vt:lpwstr>01e882f7-e164-41cb-a0aa-587ed0128e0f</vt:lpwstr>
  </property>
  <property fmtid="{D5CDD505-2E9C-101B-9397-08002B2CF9AE}" pid="8" name="MSIP_Label_defa4170-0d19-0005-0004-bc88714345d2_ContentBits">
    <vt:lpwstr>0</vt:lpwstr>
  </property>
</Properties>
</file>